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mdao\Desktop\"/>
    </mc:Choice>
  </mc:AlternateContent>
  <xr:revisionPtr revIDLastSave="0" documentId="13_ncr:1_{33E140C3-45DA-4473-8151-6515A094FA4C}" xr6:coauthVersionLast="47" xr6:coauthVersionMax="47" xr10:uidLastSave="{00000000-0000-0000-0000-000000000000}"/>
  <bookViews>
    <workbookView xWindow="-108" yWindow="-108" windowWidth="23256" windowHeight="12576" tabRatio="827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99" l="1"/>
  <c r="F20" i="99"/>
  <c r="F16" i="99"/>
  <c r="F12" i="99"/>
  <c r="F20" i="86"/>
  <c r="F25" i="86"/>
  <c r="F16" i="86"/>
  <c r="F12" i="86"/>
  <c r="F24" i="50"/>
  <c r="F20" i="50"/>
  <c r="F16" i="50"/>
  <c r="F12" i="50"/>
  <c r="I20" i="53"/>
  <c r="I16" i="53"/>
  <c r="F25" i="53"/>
  <c r="F21" i="53"/>
  <c r="F17" i="53"/>
  <c r="F13" i="53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24" i="99"/>
  <c r="D23" i="99"/>
  <c r="D22" i="99"/>
  <c r="D20" i="99"/>
  <c r="D19" i="99"/>
  <c r="D18" i="99"/>
  <c r="D16" i="99"/>
  <c r="D15" i="99"/>
  <c r="D14" i="99"/>
  <c r="D12" i="99"/>
  <c r="D11" i="99"/>
  <c r="D10" i="99"/>
  <c r="D25" i="86"/>
  <c r="D24" i="86"/>
  <c r="D23" i="86"/>
  <c r="D20" i="86"/>
  <c r="D19" i="86"/>
  <c r="D18" i="86"/>
  <c r="D16" i="86"/>
  <c r="D15" i="86"/>
  <c r="D14" i="86"/>
  <c r="D12" i="86"/>
  <c r="D11" i="86"/>
  <c r="D10" i="86"/>
  <c r="D24" i="50"/>
  <c r="D23" i="50"/>
  <c r="D22" i="50"/>
  <c r="D20" i="50"/>
  <c r="D19" i="50"/>
  <c r="D18" i="50"/>
  <c r="D16" i="50"/>
  <c r="D15" i="50"/>
  <c r="D14" i="50"/>
  <c r="D12" i="50"/>
  <c r="D11" i="50"/>
  <c r="D10" i="50"/>
  <c r="D17" i="53"/>
  <c r="D21" i="53" s="1"/>
  <c r="D25" i="53" s="1"/>
  <c r="I14" i="99" l="1"/>
  <c r="I11" i="103" l="1"/>
  <c r="K11" i="103" s="1"/>
  <c r="C11" i="103"/>
  <c r="C12" i="103" s="1"/>
  <c r="C13" i="103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I14" i="53"/>
  <c r="I18" i="53" s="1"/>
  <c r="I22" i="53" s="1"/>
  <c r="H11" i="104"/>
  <c r="G12" i="104"/>
  <c r="G13" i="104" s="1"/>
  <c r="C12" i="104"/>
  <c r="C13" i="104" s="1"/>
  <c r="C14" i="104" s="1"/>
  <c r="D16" i="53"/>
  <c r="D20" i="53" s="1"/>
  <c r="D24" i="53" s="1"/>
  <c r="D15" i="53"/>
  <c r="D19" i="53" s="1"/>
  <c r="D23" i="53" s="1"/>
  <c r="I12" i="103" l="1"/>
  <c r="I13" i="103" s="1"/>
  <c r="J13" i="103" s="1"/>
  <c r="K13" i="103" s="1"/>
  <c r="H12" i="104"/>
  <c r="J11" i="103"/>
  <c r="I12" i="104"/>
  <c r="J12" i="104"/>
  <c r="K12" i="104"/>
  <c r="G14" i="104"/>
  <c r="J13" i="104"/>
  <c r="I15" i="53"/>
  <c r="I19" i="53" s="1"/>
  <c r="F12" i="53"/>
  <c r="F11" i="53"/>
  <c r="J12" i="103" l="1"/>
  <c r="K12" i="103" s="1"/>
  <c r="K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K13" i="104"/>
  <c r="I13" i="104"/>
  <c r="H13" i="104"/>
  <c r="J14" i="104"/>
  <c r="K11" i="104"/>
  <c r="J11" i="104"/>
  <c r="I11" i="104"/>
  <c r="G14" i="102"/>
  <c r="G11" i="102"/>
  <c r="G13" i="102" s="1"/>
  <c r="H14" i="104" l="1"/>
  <c r="I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I21" i="86" s="1"/>
  <c r="J10" i="99"/>
  <c r="M11" i="86"/>
  <c r="K11" i="86"/>
  <c r="J11" i="86"/>
  <c r="N9" i="86"/>
  <c r="M9" i="86"/>
  <c r="K10" i="53"/>
  <c r="I18" i="86" l="1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F23" i="50"/>
  <c r="D9" i="102" l="1"/>
  <c r="D11" i="102" s="1"/>
  <c r="D13" i="102" s="1"/>
  <c r="D15" i="102" s="1"/>
  <c r="L14" i="86"/>
  <c r="O10" i="53" l="1"/>
  <c r="I20" i="86" l="1"/>
  <c r="I24" i="86" s="1"/>
  <c r="G15" i="102"/>
  <c r="N10" i="53" l="1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L21" i="50" l="1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<sst xmlns="http://schemas.openxmlformats.org/spreadsheetml/2006/main" count="468" uniqueCount="204">
  <si>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</si>
  <si>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</si>
  <si>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</si>
  <si>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</si>
  <si>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</si>
  <si>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</si>
  <si>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</si>
  <si>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</si>
  <si>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</si>
  <si>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</si>
  <si>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</si>
  <si>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</si>
  <si>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</si>
  <si>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</si>
  <si>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</si>
  <si>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</si>
  <si>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</si>
  <si>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</si>
  <si>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</si>
  <si>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</si>
  <si>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</si>
  <si>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</si>
  <si>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</si>
  <si>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</si>
  <si>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</si>
  <si>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</si>
  <si>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</si>
  <si>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</si>
  <si>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</si>
  <si>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</si>
  <si>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</si>
  <si>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</si>
  <si>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</si>
  <si>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</si>
  <si>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</si>
  <si>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</si>
  <si>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</si>
  <si>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</si>
  <si>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</si>
  <si>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</si>
  <si>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</si>
  <si>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</si>
  <si>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</si>
  <si>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</si>
  <si>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</si>
  <si>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</si>
  <si>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</si>
  <si>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</si>
  <si>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</si>
  <si>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</si>
  <si>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</si>
  <si>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</si>
  <si>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</si>
  <si>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</si>
  <si>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</si>
  <si>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</si>
  <si>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</si>
  <si>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</si>
  <si>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</si>
  <si>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</si>
  <si>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</si>
  <si>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</si>
  <si>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</si>
  <si>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</si>
  <si>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</si>
  <si>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</si>
  <si>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</si>
  <si>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</si>
  <si>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</si>
  <si>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</si>
  <si>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</si>
  <si>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</si>
  <si>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</si>
  <si>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</si>
  <si>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</si>
  <si>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</si>
  <si>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</si>
  <si>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</si>
  <si>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</si>
  <si>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</si>
  <si>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</si>
  <si>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</si>
  <si>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</si>
  <si>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</si>
  <si>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</si>
  <si>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</si>
  <si>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</si>
  <si>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</si>
  <si>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</si>
  <si>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</si>
  <si>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</si>
  <si>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</si>
  <si>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</si>
  <si>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</si>
  <si>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</si>
  <si>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</si>
  <si>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</si>
  <si>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</si>
  <si>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</si>
  <si>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</si>
  <si>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</si>
  <si>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</si>
  <si>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</si>
  <si>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</si>
  <si>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</si>
  <si>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</si>
  <si>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</si>
  <si>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</si>
  <si>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</si>
  <si>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</si>
  <si>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</si>
  <si>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</si>
  <si>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</si>
  <si>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</si>
  <si>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</si>
  <si>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</si>
  <si>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</si>
  <si>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</si>
  <si>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</si>
  <si>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</si>
  <si>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</si>
  <si>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</si>
  <si>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</si>
  <si>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</si>
  <si>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ATOUT</t>
  </si>
  <si>
    <t>OOCL BRISBANE</t>
  </si>
  <si>
    <t>NAVIOS DOMINO</t>
  </si>
  <si>
    <t>SPIRIT OF CAPE TOWN</t>
  </si>
  <si>
    <t>182S</t>
  </si>
  <si>
    <t>063S</t>
  </si>
  <si>
    <t>FEEDER  (CV1)</t>
  </si>
  <si>
    <t>060S</t>
  </si>
  <si>
    <t>2045S</t>
  </si>
  <si>
    <t>KOTA LUMAYAN</t>
  </si>
  <si>
    <t>186S</t>
  </si>
  <si>
    <t>057S</t>
  </si>
  <si>
    <t>2047S</t>
  </si>
  <si>
    <t>APL RAFFLES</t>
  </si>
  <si>
    <t>KOTA LAMBAI</t>
  </si>
  <si>
    <t>XIN XIA MEN</t>
  </si>
  <si>
    <t xml:space="preserve"> AUSTRALIA VIA PORT KELANG (TEMPORARILY STOP)</t>
  </si>
  <si>
    <t>FEEDER  (HPX2)</t>
  </si>
  <si>
    <t>CSCL INDIAN OCEAN</t>
  </si>
  <si>
    <t>151S</t>
  </si>
  <si>
    <t>132S</t>
  </si>
  <si>
    <t>COSCO ROTTERDAM</t>
  </si>
  <si>
    <t>ZHONG GU HUANG HAI</t>
  </si>
  <si>
    <t>INTERASIA FORWARD</t>
  </si>
  <si>
    <t>HANSA OSTERBURG</t>
  </si>
  <si>
    <t>014S</t>
  </si>
  <si>
    <t>015S</t>
  </si>
  <si>
    <t>YANTRA BHUM</t>
  </si>
  <si>
    <t>WAN HAI 176</t>
  </si>
  <si>
    <t>2067S</t>
  </si>
  <si>
    <t>FITZ ROY</t>
  </si>
  <si>
    <t>153S</t>
  </si>
  <si>
    <t>SEASMILE</t>
  </si>
  <si>
    <t>SHILING</t>
  </si>
  <si>
    <t>TOKYO TRADER</t>
  </si>
  <si>
    <t>133S</t>
  </si>
  <si>
    <t>016S</t>
  </si>
  <si>
    <t>134S</t>
  </si>
  <si>
    <t>194S</t>
  </si>
  <si>
    <t>075S</t>
  </si>
  <si>
    <t>195S</t>
  </si>
  <si>
    <t>076S</t>
  </si>
  <si>
    <t>017S</t>
  </si>
  <si>
    <t>018S</t>
  </si>
  <si>
    <t>APL SOUTHAMPTON</t>
  </si>
  <si>
    <t>0MD5DW1MA</t>
  </si>
  <si>
    <t>0MD5FW1MA</t>
  </si>
  <si>
    <t>CSCL MERCURY</t>
  </si>
  <si>
    <t>081W</t>
  </si>
  <si>
    <t>COSCO SHIPPING PLANET</t>
  </si>
  <si>
    <t>021W</t>
  </si>
  <si>
    <t>051W</t>
  </si>
  <si>
    <t>KOTA PELANGI</t>
  </si>
  <si>
    <t>0029W</t>
  </si>
  <si>
    <t>COSCO FAITH</t>
  </si>
  <si>
    <t>056W</t>
  </si>
  <si>
    <t>065S</t>
  </si>
  <si>
    <t>2070S</t>
  </si>
  <si>
    <t>154S</t>
  </si>
  <si>
    <t>OOCL YOKOHAMA</t>
  </si>
  <si>
    <t>173S</t>
  </si>
  <si>
    <t>150S</t>
  </si>
  <si>
    <t>211S</t>
  </si>
  <si>
    <t>100S</t>
  </si>
  <si>
    <t>ANTWERP BRIDGE</t>
  </si>
  <si>
    <t>209</t>
  </si>
  <si>
    <t>045S</t>
  </si>
  <si>
    <t>013</t>
  </si>
  <si>
    <t>1089S</t>
  </si>
  <si>
    <t>1090S</t>
  </si>
  <si>
    <t>1091S</t>
  </si>
  <si>
    <t>1092S</t>
  </si>
  <si>
    <t>EVER LADEN</t>
  </si>
  <si>
    <t>0117-055W</t>
  </si>
  <si>
    <t>N122</t>
  </si>
  <si>
    <t>N019</t>
  </si>
  <si>
    <t>N038</t>
  </si>
  <si>
    <t>N123</t>
  </si>
  <si>
    <t>HANSA FREYBURG</t>
  </si>
  <si>
    <t>030S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</si>
</sst>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  <numFmt numFmtId="173" formatCode="[$-14809]dd/mm/yyyy;@"/>
    <numFmt numFmtId="174" formatCode="0000&quot;S&quot;"/>
    <numFmt numFmtId="175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4" fontId="6" fillId="0" borderId="0"/>
    <xf numFmtId="174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3" fontId="6" fillId="0" borderId="0"/>
    <xf numFmtId="0" fontId="1" fillId="0" borderId="0"/>
    <xf numFmtId="175" fontId="1" fillId="0" borderId="0" applyFont="0" applyFill="0" applyBorder="0" applyAlignment="0" applyProtection="0"/>
    <xf numFmtId="0" fontId="105" fillId="0" borderId="0">
      <alignment vertical="center"/>
    </xf>
    <xf numFmtId="175" fontId="104" fillId="0" borderId="0" applyFont="0" applyFill="0" applyBorder="0" applyAlignment="0" applyProtection="0"/>
    <xf numFmtId="175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20">
    <xf numFmtId="0" fontId="0" fillId="0" borderId="0" xfId="0"/>
    <xf numFmtId="0" fontId="37" fillId="0" borderId="0" xfId="49" applyFont="1" applyFill="1" applyAlignment="1">
      <alignment vertical="center"/>
    </xf>
    <xf numFmtId="0" fontId="38" fillId="0" borderId="0" xfId="45" applyFont="1" applyFill="1" applyAlignment="1">
      <alignment vertical="center"/>
    </xf>
    <xf numFmtId="16" fontId="39" fillId="0" borderId="0" xfId="51" applyNumberFormat="1" applyFont="1" applyFill="1" applyBorder="1" applyAlignment="1">
      <alignment horizontal="center" vertical="center"/>
    </xf>
    <xf numFmtId="0" fontId="40" fillId="0" borderId="0" xfId="45" applyFont="1" applyFill="1"/>
    <xf numFmtId="0" fontId="39" fillId="0" borderId="0" xfId="49" applyFont="1" applyFill="1" applyAlignment="1">
      <alignment horizontal="left" vertical="center"/>
    </xf>
    <xf numFmtId="0" fontId="38" fillId="0" borderId="0" xfId="0" applyFont="1" applyFill="1"/>
    <xf numFmtId="0" fontId="38" fillId="0" borderId="0" xfId="49" applyFont="1" applyFill="1" applyAlignment="1">
      <alignment vertical="center"/>
    </xf>
    <xf numFmtId="0" fontId="40" fillId="0" borderId="0" xfId="45" applyFont="1" applyFill="1" applyAlignment="1">
      <alignment vertical="center"/>
    </xf>
    <xf numFmtId="0" fontId="38" fillId="0" borderId="0" xfId="51" applyFont="1" applyFill="1" applyAlignment="1">
      <alignment vertical="center"/>
    </xf>
    <xf numFmtId="0" fontId="41" fillId="0" borderId="0" xfId="47" applyFont="1" applyFill="1" applyBorder="1" applyAlignment="1">
      <alignment horizontal="center"/>
    </xf>
    <xf numFmtId="0" fontId="42" fillId="0" borderId="0" xfId="47" applyFont="1" applyFill="1"/>
    <xf numFmtId="166" fontId="41" fillId="0" borderId="0" xfId="46" applyNumberFormat="1" applyFont="1" applyFill="1" applyBorder="1" applyAlignment="1">
      <alignment horizontal="center"/>
    </xf>
    <xf numFmtId="0" fontId="42" fillId="0" borderId="0" xfId="46" applyFont="1" applyFill="1"/>
    <xf numFmtId="0" fontId="41" fillId="0" borderId="0" xfId="46" applyFont="1" applyFill="1" applyAlignment="1">
      <alignment horizontal="centerContinuous"/>
    </xf>
    <xf numFmtId="0" fontId="41" fillId="0" borderId="0" xfId="46" applyFont="1" applyFill="1" applyBorder="1" applyAlignment="1">
      <alignment horizontal="center"/>
    </xf>
    <xf numFmtId="0" fontId="40" fillId="0" borderId="0" xfId="45" applyFont="1" applyFill="1" applyAlignment="1">
      <alignment horizontal="center"/>
    </xf>
    <xf numFmtId="0" fontId="40" fillId="0" borderId="0" xfId="45" applyFont="1" applyFill="1" applyAlignment="1">
      <alignment horizontal="right"/>
    </xf>
    <xf numFmtId="0" fontId="44" fillId="0" borderId="0" xfId="45" applyFont="1" applyFill="1"/>
    <xf numFmtId="0" fontId="41" fillId="0" borderId="0" xfId="45" applyFont="1" applyFill="1" applyBorder="1" applyAlignment="1"/>
    <xf numFmtId="0" fontId="40" fillId="0" borderId="0" xfId="0" applyFont="1" applyFill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 applyFill="1"/>
    <xf numFmtId="0" fontId="40" fillId="0" borderId="0" xfId="0" applyFont="1" applyFill="1"/>
    <xf numFmtId="0" fontId="41" fillId="0" borderId="0" xfId="49" applyFont="1" applyFill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51" applyFont="1" applyFill="1" applyAlignment="1">
      <alignment vertical="center"/>
    </xf>
    <xf numFmtId="0" fontId="48" fillId="0" borderId="0" xfId="51" applyFont="1" applyFill="1" applyAlignment="1">
      <alignment horizontal="right" vertical="center"/>
    </xf>
    <xf numFmtId="1" fontId="49" fillId="0" borderId="0" xfId="51" applyNumberFormat="1" applyFont="1" applyFill="1" applyBorder="1" applyAlignment="1">
      <alignment horizontal="left" vertical="center"/>
    </xf>
    <xf numFmtId="0" fontId="39" fillId="0" borderId="0" xfId="51" applyFont="1" applyFill="1" applyAlignment="1">
      <alignment vertical="center"/>
    </xf>
    <xf numFmtId="0" fontId="44" fillId="0" borderId="0" xfId="51" applyFont="1" applyFill="1" applyAlignment="1">
      <alignment vertical="center"/>
    </xf>
    <xf numFmtId="0" fontId="39" fillId="0" borderId="0" xfId="49" applyFont="1" applyFill="1" applyAlignment="1">
      <alignment vertical="center"/>
    </xf>
    <xf numFmtId="0" fontId="39" fillId="0" borderId="0" xfId="49" applyFont="1" applyFill="1" applyBorder="1" applyAlignment="1">
      <alignment vertical="center"/>
    </xf>
    <xf numFmtId="0" fontId="48" fillId="0" borderId="0" xfId="49" applyFont="1" applyFill="1" applyBorder="1" applyAlignment="1">
      <alignment vertical="center"/>
    </xf>
    <xf numFmtId="0" fontId="50" fillId="0" borderId="0" xfId="49" applyFont="1" applyFill="1" applyBorder="1" applyAlignment="1">
      <alignment vertical="center"/>
    </xf>
    <xf numFmtId="0" fontId="39" fillId="0" borderId="0" xfId="49" applyFont="1" applyFill="1" applyAlignment="1">
      <alignment horizontal="right" vertical="center"/>
    </xf>
    <xf numFmtId="1" fontId="40" fillId="0" borderId="0" xfId="51" applyNumberFormat="1" applyFont="1" applyFill="1" applyAlignment="1">
      <alignment horizontal="left" vertical="center"/>
    </xf>
    <xf numFmtId="0" fontId="41" fillId="0" borderId="0" xfId="49" applyFont="1" applyFill="1" applyBorder="1" applyAlignment="1">
      <alignment vertical="center"/>
    </xf>
    <xf numFmtId="0" fontId="40" fillId="0" borderId="0" xfId="51" applyFont="1" applyFill="1" applyAlignment="1">
      <alignment vertical="center"/>
    </xf>
    <xf numFmtId="0" fontId="39" fillId="0" borderId="0" xfId="49" applyFont="1" applyFill="1" applyBorder="1" applyAlignment="1">
      <alignment horizontal="right" vertical="center"/>
    </xf>
    <xf numFmtId="16" fontId="51" fillId="0" borderId="0" xfId="45" applyNumberFormat="1" applyFont="1" applyFill="1" applyBorder="1" applyAlignment="1">
      <alignment horizontal="center"/>
    </xf>
    <xf numFmtId="0" fontId="39" fillId="0" borderId="0" xfId="51" applyFont="1" applyFill="1" applyBorder="1" applyAlignment="1">
      <alignment horizontal="right" vertical="center"/>
    </xf>
    <xf numFmtId="0" fontId="39" fillId="0" borderId="0" xfId="45" applyFont="1" applyFill="1" applyAlignment="1">
      <alignment horizontal="left"/>
    </xf>
    <xf numFmtId="0" fontId="38" fillId="0" borderId="0" xfId="51" applyFont="1" applyFill="1" applyBorder="1" applyAlignment="1">
      <alignment horizontal="left" vertical="center"/>
    </xf>
    <xf numFmtId="0" fontId="39" fillId="0" borderId="0" xfId="45" applyFont="1" applyFill="1"/>
    <xf numFmtId="0" fontId="40" fillId="0" borderId="0" xfId="47" applyFont="1" applyFill="1" applyBorder="1"/>
    <xf numFmtId="0" fontId="52" fillId="0" borderId="0" xfId="47" applyFont="1" applyFill="1" applyBorder="1" applyAlignment="1">
      <alignment horizontal="center"/>
    </xf>
    <xf numFmtId="0" fontId="42" fillId="0" borderId="0" xfId="46" applyFont="1" applyFill="1" applyBorder="1" applyAlignment="1">
      <alignment horizontal="centerContinuous"/>
    </xf>
    <xf numFmtId="0" fontId="41" fillId="0" borderId="0" xfId="45" applyFont="1" applyFill="1" applyBorder="1" applyAlignment="1">
      <alignment horizontal="left"/>
    </xf>
    <xf numFmtId="0" fontId="36" fillId="4" borderId="0" xfId="51" applyFont="1" applyFill="1" applyBorder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0" fontId="33" fillId="0" borderId="0" xfId="46" applyFont="1" applyFill="1"/>
    <xf numFmtId="0" fontId="33" fillId="0" borderId="0" xfId="46" applyFont="1" applyFill="1" applyAlignment="1">
      <alignment horizontal="left"/>
    </xf>
    <xf numFmtId="166" fontId="63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7" fontId="36" fillId="3" borderId="0" xfId="46" applyNumberFormat="1" applyFont="1" applyFill="1" applyBorder="1" applyAlignment="1">
      <alignment horizontal="center" vertical="center"/>
    </xf>
    <xf numFmtId="0" fontId="33" fillId="0" borderId="0" xfId="45" applyFont="1" applyBorder="1" applyAlignment="1">
      <alignment vertical="center"/>
    </xf>
    <xf numFmtId="0" fontId="33" fillId="4" borderId="0" xfId="46" applyFont="1" applyFill="1" applyBorder="1"/>
    <xf numFmtId="0" fontId="33" fillId="4" borderId="0" xfId="45" applyFont="1" applyFill="1" applyBorder="1" applyAlignment="1">
      <alignment vertical="center"/>
    </xf>
    <xf numFmtId="0" fontId="33" fillId="0" borderId="0" xfId="46" applyFont="1" applyBorder="1"/>
    <xf numFmtId="0" fontId="60" fillId="4" borderId="0" xfId="45" applyFont="1" applyFill="1" applyBorder="1" applyAlignment="1">
      <alignment horizontal="center" vertical="center"/>
    </xf>
    <xf numFmtId="0" fontId="55" fillId="3" borderId="0" xfId="49" applyFont="1" applyFill="1" applyBorder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Border="1" applyAlignment="1">
      <alignment vertical="center"/>
    </xf>
    <xf numFmtId="0" fontId="58" fillId="0" borderId="0" xfId="45" applyFont="1" applyBorder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Border="1" applyAlignment="1">
      <alignment horizontal="center"/>
    </xf>
    <xf numFmtId="0" fontId="68" fillId="0" borderId="0" xfId="46" applyFont="1" applyBorder="1" applyAlignment="1">
      <alignment horizontal="right"/>
    </xf>
    <xf numFmtId="0" fontId="69" fillId="5" borderId="0" xfId="51" applyFont="1" applyFill="1" applyBorder="1" applyAlignment="1">
      <alignment horizontal="right" vertical="center"/>
    </xf>
    <xf numFmtId="168" fontId="33" fillId="5" borderId="0" xfId="46" applyNumberFormat="1" applyFont="1" applyFill="1" applyBorder="1"/>
    <xf numFmtId="167" fontId="65" fillId="5" borderId="0" xfId="46" applyNumberFormat="1" applyFont="1" applyFill="1" applyBorder="1" applyAlignment="1">
      <alignment horizontal="left"/>
    </xf>
    <xf numFmtId="0" fontId="70" fillId="5" borderId="0" xfId="45" applyFont="1" applyFill="1" applyBorder="1" applyAlignment="1">
      <alignment horizontal="center"/>
    </xf>
    <xf numFmtId="0" fontId="33" fillId="5" borderId="0" xfId="46" applyFont="1" applyFill="1" applyBorder="1"/>
    <xf numFmtId="0" fontId="34" fillId="3" borderId="0" xfId="49" applyFont="1" applyFill="1" applyBorder="1" applyAlignment="1">
      <alignment vertical="center"/>
    </xf>
    <xf numFmtId="0" fontId="71" fillId="3" borderId="0" xfId="49" applyFont="1" applyFill="1" applyBorder="1" applyAlignment="1">
      <alignment vertical="center"/>
    </xf>
    <xf numFmtId="0" fontId="33" fillId="5" borderId="0" xfId="45" applyFont="1" applyFill="1" applyBorder="1"/>
    <xf numFmtId="0" fontId="33" fillId="2" borderId="0" xfId="46" applyFont="1" applyFill="1"/>
    <xf numFmtId="0" fontId="63" fillId="3" borderId="0" xfId="49" applyFont="1" applyFill="1" applyBorder="1" applyAlignment="1">
      <alignment vertical="center"/>
    </xf>
    <xf numFmtId="0" fontId="72" fillId="8" borderId="0" xfId="45" applyFont="1" applyFill="1" applyBorder="1" applyAlignment="1">
      <alignment horizontal="right" vertical="center"/>
    </xf>
    <xf numFmtId="0" fontId="43" fillId="5" borderId="0" xfId="45" applyFont="1" applyFill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16" fontId="33" fillId="5" borderId="0" xfId="45" applyNumberFormat="1" applyFont="1" applyFill="1" applyBorder="1"/>
    <xf numFmtId="0" fontId="58" fillId="3" borderId="0" xfId="49" applyFont="1" applyFill="1" applyBorder="1" applyAlignment="1">
      <alignment vertical="center"/>
    </xf>
    <xf numFmtId="0" fontId="64" fillId="3" borderId="0" xfId="45" applyFont="1" applyFill="1" applyBorder="1" applyAlignment="1">
      <alignment horizontal="right" vertical="center"/>
    </xf>
    <xf numFmtId="0" fontId="33" fillId="5" borderId="0" xfId="45" applyFont="1" applyFill="1"/>
    <xf numFmtId="0" fontId="73" fillId="3" borderId="0" xfId="45" applyFont="1" applyFill="1" applyBorder="1" applyAlignment="1">
      <alignment horizontal="right" vertical="center"/>
    </xf>
    <xf numFmtId="0" fontId="61" fillId="3" borderId="0" xfId="49" applyFont="1" applyFill="1" applyBorder="1" applyAlignment="1">
      <alignment vertical="center"/>
    </xf>
    <xf numFmtId="0" fontId="59" fillId="3" borderId="0" xfId="49" applyFont="1" applyFill="1" applyBorder="1" applyAlignment="1">
      <alignment vertical="center"/>
    </xf>
    <xf numFmtId="16" fontId="59" fillId="0" borderId="0" xfId="51" applyNumberFormat="1" applyFont="1" applyBorder="1" applyAlignment="1">
      <alignment horizontal="center" vertical="center"/>
    </xf>
    <xf numFmtId="0" fontId="58" fillId="5" borderId="0" xfId="0" applyFont="1" applyFill="1" applyBorder="1" applyAlignment="1">
      <alignment horizontal="center"/>
    </xf>
    <xf numFmtId="0" fontId="71" fillId="5" borderId="0" xfId="51" applyFont="1" applyFill="1" applyBorder="1" applyAlignment="1">
      <alignment horizontal="left" vertical="center"/>
    </xf>
    <xf numFmtId="1" fontId="74" fillId="5" borderId="0" xfId="51" applyNumberFormat="1" applyFont="1" applyFill="1" applyBorder="1" applyAlignment="1">
      <alignment horizontal="left" vertical="center"/>
    </xf>
    <xf numFmtId="0" fontId="70" fillId="3" borderId="0" xfId="49" applyFont="1" applyFill="1" applyBorder="1" applyAlignment="1">
      <alignment vertical="center"/>
    </xf>
    <xf numFmtId="0" fontId="72" fillId="3" borderId="0" xfId="45" applyFont="1" applyFill="1" applyBorder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Border="1" applyAlignment="1">
      <alignment vertical="center"/>
    </xf>
    <xf numFmtId="16" fontId="67" fillId="5" borderId="0" xfId="51" applyNumberFormat="1" applyFont="1" applyFill="1" applyBorder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9" fontId="76" fillId="0" borderId="0" xfId="48" applyNumberFormat="1" applyFont="1" applyFill="1" applyBorder="1" applyAlignment="1">
      <alignment horizontal="center" vertical="center"/>
    </xf>
    <xf numFmtId="16" fontId="76" fillId="0" borderId="0" xfId="48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0" fontId="33" fillId="4" borderId="0" xfId="48" applyFont="1" applyFill="1" applyBorder="1"/>
    <xf numFmtId="0" fontId="34" fillId="0" borderId="0" xfId="48" applyFont="1" applyFill="1" applyBorder="1" applyAlignment="1">
      <alignment horizontal="center" vertical="center"/>
    </xf>
    <xf numFmtId="0" fontId="54" fillId="0" borderId="0" xfId="48" applyFont="1" applyFill="1"/>
    <xf numFmtId="0" fontId="54" fillId="0" borderId="0" xfId="48" applyFont="1" applyFill="1" applyAlignment="1">
      <alignment wrapText="1"/>
    </xf>
    <xf numFmtId="0" fontId="58" fillId="0" borderId="0" xfId="48" applyFont="1" applyFill="1" applyAlignment="1">
      <alignment horizontal="center"/>
    </xf>
    <xf numFmtId="0" fontId="66" fillId="0" borderId="0" xfId="48" applyFont="1" applyFill="1"/>
    <xf numFmtId="0" fontId="66" fillId="0" borderId="0" xfId="48" applyFont="1" applyFill="1" applyAlignment="1">
      <alignment horizontal="center"/>
    </xf>
    <xf numFmtId="0" fontId="67" fillId="0" borderId="0" xfId="48" applyFont="1" applyFill="1" applyAlignment="1">
      <alignment horizontal="center"/>
    </xf>
    <xf numFmtId="0" fontId="58" fillId="0" borderId="0" xfId="48" applyFont="1" applyFill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Fill="1" applyAlignment="1">
      <alignment horizontal="center"/>
    </xf>
    <xf numFmtId="15" fontId="58" fillId="0" borderId="0" xfId="13" applyNumberFormat="1" applyFont="1" applyFill="1" applyBorder="1" applyAlignment="1"/>
    <xf numFmtId="0" fontId="33" fillId="0" borderId="0" xfId="48" applyFont="1" applyFill="1"/>
    <xf numFmtId="0" fontId="77" fillId="0" borderId="0" xfId="48" applyFont="1" applyFill="1" applyAlignment="1">
      <alignment horizontal="left"/>
    </xf>
    <xf numFmtId="0" fontId="75" fillId="0" borderId="0" xfId="48" applyFont="1" applyFill="1" applyAlignment="1">
      <alignment horizontal="left"/>
    </xf>
    <xf numFmtId="0" fontId="60" fillId="0" borderId="0" xfId="48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3" borderId="0" xfId="48" applyFont="1" applyFill="1" applyBorder="1"/>
    <xf numFmtId="0" fontId="33" fillId="5" borderId="0" xfId="46" applyFont="1" applyFill="1" applyBorder="1" applyAlignment="1">
      <alignment horizontal="left"/>
    </xf>
    <xf numFmtId="0" fontId="33" fillId="5" borderId="0" xfId="45" applyFont="1" applyFill="1" applyBorder="1" applyAlignment="1">
      <alignment horizontal="center"/>
    </xf>
    <xf numFmtId="167" fontId="63" fillId="5" borderId="0" xfId="46" applyNumberFormat="1" applyFont="1" applyFill="1" applyBorder="1" applyAlignment="1">
      <alignment horizontal="left"/>
    </xf>
    <xf numFmtId="0" fontId="80" fillId="3" borderId="0" xfId="49" applyFont="1" applyFill="1" applyBorder="1" applyAlignment="1">
      <alignment vertical="center"/>
    </xf>
    <xf numFmtId="0" fontId="57" fillId="3" borderId="0" xfId="49" applyFont="1" applyFill="1" applyBorder="1" applyAlignment="1">
      <alignment vertical="center"/>
    </xf>
    <xf numFmtId="1" fontId="81" fillId="5" borderId="0" xfId="51" applyNumberFormat="1" applyFont="1" applyFill="1" applyBorder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33" fillId="5" borderId="0" xfId="46" applyFont="1" applyFill="1"/>
    <xf numFmtId="0" fontId="67" fillId="5" borderId="0" xfId="46" applyFont="1" applyFill="1" applyBorder="1" applyAlignment="1">
      <alignment horizontal="left"/>
    </xf>
    <xf numFmtId="0" fontId="66" fillId="5" borderId="0" xfId="46" applyFont="1" applyFill="1" applyBorder="1" applyAlignment="1">
      <alignment horizontal="right"/>
    </xf>
    <xf numFmtId="168" fontId="66" fillId="5" borderId="0" xfId="46" applyNumberFormat="1" applyFont="1" applyFill="1" applyBorder="1" applyAlignment="1">
      <alignment horizontal="center"/>
    </xf>
    <xf numFmtId="0" fontId="66" fillId="5" borderId="0" xfId="46" applyFont="1" applyFill="1" applyBorder="1" applyAlignment="1">
      <alignment horizontal="center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Border="1" applyAlignment="1">
      <alignment horizontal="center"/>
    </xf>
    <xf numFmtId="15" fontId="58" fillId="5" borderId="0" xfId="45" applyNumberFormat="1" applyFont="1" applyFill="1" applyBorder="1" applyAlignment="1">
      <alignment horizontal="center"/>
    </xf>
    <xf numFmtId="0" fontId="77" fillId="0" borderId="0" xfId="46" applyFont="1" applyFill="1" applyAlignment="1">
      <alignment horizontal="left"/>
    </xf>
    <xf numFmtId="0" fontId="33" fillId="5" borderId="0" xfId="46" applyFont="1" applyFill="1" applyAlignment="1">
      <alignment horizontal="left"/>
    </xf>
    <xf numFmtId="22" fontId="33" fillId="5" borderId="0" xfId="46" applyNumberFormat="1" applyFont="1" applyFill="1"/>
    <xf numFmtId="0" fontId="60" fillId="0" borderId="0" xfId="46" applyFont="1" applyFill="1" applyAlignment="1">
      <alignment horizontal="left"/>
    </xf>
    <xf numFmtId="0" fontId="75" fillId="0" borderId="0" xfId="46" applyFont="1" applyFill="1" applyAlignment="1">
      <alignment horizontal="left"/>
    </xf>
    <xf numFmtId="0" fontId="33" fillId="5" borderId="0" xfId="46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 vertical="center"/>
    </xf>
    <xf numFmtId="0" fontId="33" fillId="4" borderId="0" xfId="46" applyFont="1" applyFill="1" applyAlignment="1">
      <alignment horizontal="center" vertical="center"/>
    </xf>
    <xf numFmtId="0" fontId="68" fillId="4" borderId="0" xfId="46" applyFont="1" applyFill="1" applyBorder="1" applyAlignment="1">
      <alignment horizontal="center" vertical="center"/>
    </xf>
    <xf numFmtId="0" fontId="33" fillId="4" borderId="0" xfId="48" applyFont="1" applyFill="1" applyAlignment="1">
      <alignment horizontal="center" vertical="center"/>
    </xf>
    <xf numFmtId="166" fontId="78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/>
    </xf>
    <xf numFmtId="0" fontId="33" fillId="5" borderId="0" xfId="46" applyFont="1" applyFill="1" applyAlignment="1">
      <alignment horizontal="right"/>
    </xf>
    <xf numFmtId="168" fontId="33" fillId="5" borderId="0" xfId="46" applyNumberFormat="1" applyFont="1" applyFill="1"/>
    <xf numFmtId="0" fontId="69" fillId="5" borderId="0" xfId="46" applyFont="1" applyFill="1" applyBorder="1" applyAlignment="1">
      <alignment horizontal="right"/>
    </xf>
    <xf numFmtId="0" fontId="67" fillId="2" borderId="0" xfId="46" applyFont="1" applyFill="1" applyBorder="1" applyAlignment="1">
      <alignment horizontal="left"/>
    </xf>
    <xf numFmtId="0" fontId="66" fillId="2" borderId="0" xfId="46" applyFont="1" applyFill="1" applyBorder="1" applyAlignment="1">
      <alignment horizontal="right"/>
    </xf>
    <xf numFmtId="168" fontId="66" fillId="2" borderId="0" xfId="46" applyNumberFormat="1" applyFont="1" applyFill="1" applyBorder="1" applyAlignment="1">
      <alignment horizontal="center"/>
    </xf>
    <xf numFmtId="0" fontId="66" fillId="2" borderId="0" xfId="46" applyFont="1" applyFill="1" applyBorder="1" applyAlignment="1">
      <alignment horizontal="center"/>
    </xf>
    <xf numFmtId="0" fontId="33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Border="1" applyAlignment="1">
      <alignment horizontal="center"/>
    </xf>
    <xf numFmtId="15" fontId="58" fillId="2" borderId="0" xfId="45" applyNumberFormat="1" applyFont="1" applyFill="1" applyBorder="1" applyAlignment="1">
      <alignment horizontal="center"/>
    </xf>
    <xf numFmtId="0" fontId="33" fillId="3" borderId="0" xfId="46" applyFont="1" applyFill="1"/>
    <xf numFmtId="0" fontId="78" fillId="3" borderId="0" xfId="49" applyFont="1" applyFill="1" applyBorder="1" applyAlignment="1">
      <alignment vertical="center"/>
    </xf>
    <xf numFmtId="16" fontId="57" fillId="5" borderId="0" xfId="46" applyNumberFormat="1" applyFont="1" applyFill="1" applyBorder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Border="1" applyAlignment="1">
      <alignment horizontal="center"/>
    </xf>
    <xf numFmtId="0" fontId="58" fillId="0" borderId="0" xfId="45" applyFont="1" applyBorder="1" applyAlignment="1">
      <alignment horizontal="left"/>
    </xf>
    <xf numFmtId="0" fontId="60" fillId="0" borderId="0" xfId="45" applyFont="1" applyFill="1" applyBorder="1" applyAlignment="1">
      <alignment horizontal="left" vertical="center"/>
    </xf>
    <xf numFmtId="0" fontId="33" fillId="5" borderId="0" xfId="45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58" fillId="5" borderId="0" xfId="0" applyFont="1" applyFill="1" applyBorder="1" applyAlignment="1">
      <alignment horizontal="left"/>
    </xf>
    <xf numFmtId="0" fontId="70" fillId="5" borderId="0" xfId="45" applyFont="1" applyFill="1" applyBorder="1" applyAlignment="1">
      <alignment horizontal="left"/>
    </xf>
    <xf numFmtId="0" fontId="58" fillId="2" borderId="0" xfId="46" applyFont="1" applyFill="1" applyBorder="1" applyAlignment="1"/>
    <xf numFmtId="0" fontId="34" fillId="0" borderId="0" xfId="46" applyFont="1" applyBorder="1" applyAlignment="1"/>
    <xf numFmtId="0" fontId="34" fillId="3" borderId="0" xfId="48" applyFont="1" applyFill="1" applyBorder="1" applyAlignment="1"/>
    <xf numFmtId="0" fontId="58" fillId="3" borderId="0" xfId="48" applyFont="1" applyFill="1" applyBorder="1" applyAlignment="1"/>
    <xf numFmtId="0" fontId="77" fillId="3" borderId="0" xfId="48" applyFont="1" applyFill="1" applyBorder="1" applyAlignment="1"/>
    <xf numFmtId="0" fontId="58" fillId="0" borderId="0" xfId="48" applyFont="1" applyFill="1" applyAlignment="1"/>
    <xf numFmtId="0" fontId="58" fillId="5" borderId="0" xfId="46" applyFont="1" applyFill="1" applyBorder="1" applyAlignment="1"/>
    <xf numFmtId="0" fontId="34" fillId="5" borderId="0" xfId="46" applyFont="1" applyFill="1" applyBorder="1" applyAlignment="1"/>
    <xf numFmtId="0" fontId="37" fillId="0" borderId="0" xfId="49" applyFont="1" applyFill="1" applyAlignment="1"/>
    <xf numFmtId="0" fontId="88" fillId="0" borderId="0" xfId="5" applyFont="1" applyFill="1" applyAlignment="1" applyProtection="1"/>
    <xf numFmtId="168" fontId="66" fillId="5" borderId="0" xfId="46" applyNumberFormat="1" applyFont="1" applyFill="1" applyAlignment="1">
      <alignment horizontal="center"/>
    </xf>
    <xf numFmtId="0" fontId="33" fillId="5" borderId="0" xfId="46" applyFont="1" applyFill="1" applyBorder="1" applyAlignment="1">
      <alignment horizontal="center"/>
    </xf>
    <xf numFmtId="0" fontId="43" fillId="5" borderId="0" xfId="45" applyFont="1" applyFill="1" applyBorder="1" applyAlignment="1">
      <alignment horizontal="center" vertical="center"/>
    </xf>
    <xf numFmtId="0" fontId="72" fillId="3" borderId="0" xfId="45" applyFont="1" applyFill="1" applyBorder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Border="1" applyAlignment="1">
      <alignment horizontal="center" vertical="center"/>
    </xf>
    <xf numFmtId="0" fontId="58" fillId="5" borderId="0" xfId="45" applyFont="1" applyFill="1" applyBorder="1" applyAlignment="1">
      <alignment horizontal="center" vertical="center"/>
    </xf>
    <xf numFmtId="166" fontId="56" fillId="0" borderId="21" xfId="0" applyNumberFormat="1" applyFont="1" applyFill="1" applyBorder="1" applyAlignment="1">
      <alignment horizontal="center" vertical="center"/>
    </xf>
    <xf numFmtId="168" fontId="33" fillId="5" borderId="0" xfId="46" applyNumberFormat="1" applyFont="1" applyFill="1" applyBorder="1" applyAlignment="1">
      <alignment horizontal="center"/>
    </xf>
    <xf numFmtId="0" fontId="72" fillId="8" borderId="0" xfId="45" applyFont="1" applyFill="1" applyBorder="1" applyAlignment="1">
      <alignment horizontal="center" vertical="center"/>
    </xf>
    <xf numFmtId="1" fontId="81" fillId="5" borderId="0" xfId="51" applyNumberFormat="1" applyFont="1" applyFill="1" applyBorder="1" applyAlignment="1">
      <alignment horizontal="center" vertical="center"/>
    </xf>
    <xf numFmtId="1" fontId="74" fillId="5" borderId="0" xfId="51" applyNumberFormat="1" applyFont="1" applyFill="1" applyBorder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Fill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Border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Fill="1" applyAlignment="1">
      <alignment horizontal="left"/>
    </xf>
    <xf numFmtId="0" fontId="60" fillId="0" borderId="0" xfId="48" applyFont="1" applyFill="1" applyBorder="1" applyAlignment="1">
      <alignment horizontal="left"/>
    </xf>
    <xf numFmtId="0" fontId="34" fillId="0" borderId="21" xfId="48" applyFont="1" applyFill="1" applyBorder="1" applyAlignment="1">
      <alignment horizontal="center" vertical="center"/>
    </xf>
    <xf numFmtId="0" fontId="34" fillId="0" borderId="23" xfId="48" applyFont="1" applyFill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Fill="1" applyBorder="1" applyAlignment="1">
      <alignment horizontal="center" vertical="center"/>
    </xf>
    <xf numFmtId="0" fontId="33" fillId="0" borderId="0" xfId="46" applyFont="1" applyBorder="1" applyAlignment="1">
      <alignment horizontal="left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left" vertical="center"/>
    </xf>
    <xf numFmtId="0" fontId="60" fillId="4" borderId="0" xfId="45" applyFont="1" applyFill="1" applyBorder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Border="1" applyAlignment="1">
      <alignment horizontal="left" vertical="center"/>
    </xf>
    <xf numFmtId="0" fontId="77" fillId="5" borderId="0" xfId="0" applyNumberFormat="1" applyFont="1" applyFill="1" applyBorder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Border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3" borderId="0" xfId="48" applyNumberFormat="1" applyFont="1" applyFill="1" applyBorder="1" applyAlignment="1"/>
    <xf numFmtId="0" fontId="34" fillId="3" borderId="0" xfId="48" applyNumberFormat="1" applyFont="1" applyFill="1" applyBorder="1" applyAlignment="1"/>
    <xf numFmtId="0" fontId="58" fillId="0" borderId="0" xfId="48" applyNumberFormat="1" applyFont="1" applyFill="1" applyAlignment="1">
      <alignment horizontal="center"/>
    </xf>
    <xf numFmtId="0" fontId="58" fillId="0" borderId="0" xfId="13" applyNumberFormat="1" applyFont="1" applyFill="1" applyBorder="1" applyAlignment="1"/>
    <xf numFmtId="0" fontId="33" fillId="0" borderId="0" xfId="0" applyNumberFormat="1" applyFont="1" applyFill="1" applyBorder="1" applyAlignment="1">
      <alignment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3" fillId="0" borderId="0" xfId="46" applyNumberFormat="1" applyFont="1"/>
    <xf numFmtId="0" fontId="33" fillId="3" borderId="0" xfId="48" applyNumberFormat="1" applyFont="1" applyFill="1" applyAlignment="1">
      <alignment horizontal="center"/>
    </xf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Border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NumberFormat="1" applyFont="1" applyFill="1" applyBorder="1" applyAlignment="1">
      <alignment horizontal="left" vertical="center"/>
    </xf>
    <xf numFmtId="0" fontId="77" fillId="4" borderId="15" xfId="0" applyNumberFormat="1" applyFont="1" applyFill="1" applyBorder="1" applyAlignment="1">
      <alignment horizontal="left" vertical="center"/>
    </xf>
    <xf numFmtId="0" fontId="33" fillId="3" borderId="0" xfId="48" applyFont="1" applyFill="1" applyBorder="1" applyAlignment="1">
      <alignment horizontal="left"/>
    </xf>
    <xf numFmtId="16" fontId="57" fillId="5" borderId="0" xfId="46" applyNumberFormat="1" applyFont="1" applyFill="1" applyBorder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0" fontId="33" fillId="3" borderId="0" xfId="48" applyFont="1" applyFill="1" applyAlignment="1"/>
    <xf numFmtId="0" fontId="66" fillId="0" borderId="0" xfId="48" applyFont="1" applyFill="1" applyAlignment="1"/>
    <xf numFmtId="169" fontId="76" fillId="0" borderId="0" xfId="48" applyNumberFormat="1" applyFont="1" applyFill="1" applyBorder="1" applyAlignment="1">
      <alignment vertical="center"/>
    </xf>
    <xf numFmtId="0" fontId="33" fillId="5" borderId="0" xfId="45" applyFont="1" applyFill="1" applyBorder="1" applyAlignment="1"/>
    <xf numFmtId="0" fontId="34" fillId="5" borderId="0" xfId="0" applyFont="1" applyFill="1" applyBorder="1" applyAlignment="1"/>
    <xf numFmtId="0" fontId="58" fillId="5" borderId="0" xfId="0" applyFont="1" applyFill="1" applyBorder="1" applyAlignment="1"/>
    <xf numFmtId="0" fontId="70" fillId="5" borderId="0" xfId="45" applyFont="1" applyFill="1" applyBorder="1" applyAlignment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 applyAlignment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3" xfId="48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0" fontId="33" fillId="0" borderId="0" xfId="46" applyFont="1" applyAlignment="1"/>
    <xf numFmtId="167" fontId="36" fillId="0" borderId="24" xfId="46" applyNumberFormat="1" applyFont="1" applyFill="1" applyBorder="1" applyAlignment="1"/>
    <xf numFmtId="16" fontId="36" fillId="4" borderId="0" xfId="46" applyNumberFormat="1" applyFont="1" applyFill="1" applyBorder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Border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16" fontId="95" fillId="0" borderId="0" xfId="46" applyNumberFormat="1" applyFont="1" applyBorder="1" applyAlignment="1">
      <alignment horizontal="left"/>
    </xf>
    <xf numFmtId="172" fontId="96" fillId="0" borderId="0" xfId="46" applyNumberFormat="1" applyFont="1" applyFill="1" applyBorder="1" applyAlignment="1">
      <alignment horizontal="center"/>
    </xf>
    <xf numFmtId="16" fontId="96" fillId="0" borderId="0" xfId="46" applyNumberFormat="1" applyFont="1" applyBorder="1" applyAlignment="1">
      <alignment horizontal="center"/>
    </xf>
    <xf numFmtId="16" fontId="96" fillId="4" borderId="0" xfId="46" applyNumberFormat="1" applyFont="1" applyFill="1" applyBorder="1" applyAlignment="1">
      <alignment horizontal="center"/>
    </xf>
    <xf numFmtId="0" fontId="66" fillId="5" borderId="0" xfId="43" applyFont="1" applyFill="1"/>
    <xf numFmtId="0" fontId="97" fillId="2" borderId="0" xfId="45" applyFont="1" applyFill="1" applyBorder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Border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Border="1" applyAlignment="1">
      <alignment vertical="center"/>
    </xf>
    <xf numFmtId="0" fontId="62" fillId="3" borderId="0" xfId="49" applyFont="1" applyFill="1" applyBorder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Border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167" fontId="36" fillId="4" borderId="0" xfId="46" applyNumberFormat="1" applyFont="1" applyFill="1" applyBorder="1" applyAlignment="1">
      <alignment horizontal="center" vertical="center"/>
    </xf>
    <xf numFmtId="166" fontId="62" fillId="4" borderId="0" xfId="0" applyNumberFormat="1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vertical="center"/>
    </xf>
    <xf numFmtId="0" fontId="33" fillId="5" borderId="0" xfId="46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wrapText="1"/>
    </xf>
    <xf numFmtId="0" fontId="89" fillId="5" borderId="0" xfId="0" applyFont="1" applyFill="1" applyBorder="1" applyAlignment="1"/>
    <xf numFmtId="16" fontId="89" fillId="5" borderId="0" xfId="48" applyNumberFormat="1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 applyAlignment="1"/>
    <xf numFmtId="166" fontId="36" fillId="0" borderId="24" xfId="0" applyNumberFormat="1" applyFont="1" applyFill="1" applyBorder="1" applyAlignment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Fill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6" fontId="36" fillId="0" borderId="24" xfId="0" applyNumberFormat="1" applyFont="1" applyFill="1" applyBorder="1" applyAlignment="1"/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NumberFormat="1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Border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NumberFormat="1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Border="1" applyAlignment="1">
      <alignment horizontal="center" vertical="center" wrapText="1"/>
    </xf>
    <xf numFmtId="0" fontId="75" fillId="0" borderId="0" xfId="48" applyFont="1" applyFill="1" applyBorder="1" applyAlignment="1">
      <alignment horizontal="left"/>
    </xf>
    <xf numFmtId="0" fontId="33" fillId="0" borderId="0" xfId="48" applyFont="1" applyFill="1" applyBorder="1"/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Border="1" applyAlignment="1">
      <alignment horizontal="center" vertical="center" wrapText="1"/>
    </xf>
    <xf numFmtId="166" fontId="61" fillId="0" borderId="29" xfId="0" applyNumberFormat="1" applyFont="1" applyFill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Border="1" applyAlignment="1">
      <alignment horizontal="center" vertical="center" wrapText="1"/>
    </xf>
    <xf numFmtId="166" fontId="61" fillId="4" borderId="0" xfId="0" applyNumberFormat="1" applyFont="1" applyFill="1" applyBorder="1" applyAlignment="1">
      <alignment horizontal="center" vertical="center"/>
    </xf>
    <xf numFmtId="166" fontId="102" fillId="0" borderId="14" xfId="0" applyNumberFormat="1" applyFont="1" applyFill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 applyAlignment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166" fontId="61" fillId="5" borderId="0" xfId="0" quotePrefix="1" applyNumberFormat="1" applyFont="1" applyFill="1" applyBorder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Fill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Fill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16" fontId="58" fillId="5" borderId="0" xfId="48" applyNumberFormat="1" applyFont="1" applyFill="1" applyBorder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Fill="1" applyBorder="1"/>
    <xf numFmtId="0" fontId="33" fillId="0" borderId="20" xfId="48" applyFont="1" applyFill="1" applyBorder="1"/>
    <xf numFmtId="0" fontId="33" fillId="0" borderId="23" xfId="48" applyFont="1" applyFill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Border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 applyAlignment="1"/>
    <xf numFmtId="0" fontId="60" fillId="5" borderId="15" xfId="0" applyFont="1" applyFill="1" applyBorder="1" applyAlignment="1"/>
    <xf numFmtId="0" fontId="77" fillId="5" borderId="17" xfId="45" applyFont="1" applyFill="1" applyBorder="1" applyAlignment="1">
      <alignment vertical="center"/>
    </xf>
    <xf numFmtId="0" fontId="89" fillId="5" borderId="14" xfId="0" applyFont="1" applyFill="1" applyBorder="1" applyAlignment="1">
      <alignment wrapText="1"/>
    </xf>
    <xf numFmtId="0" fontId="89" fillId="5" borderId="15" xfId="0" applyFont="1" applyFill="1" applyBorder="1"/>
    <xf numFmtId="0" fontId="93" fillId="5" borderId="0" xfId="0" applyFont="1" applyFill="1" applyBorder="1"/>
    <xf numFmtId="0" fontId="93" fillId="5" borderId="17" xfId="0" applyFont="1" applyFill="1" applyBorder="1"/>
    <xf numFmtId="0" fontId="77" fillId="5" borderId="0" xfId="0" applyFont="1" applyFill="1" applyBorder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0" fontId="60" fillId="5" borderId="17" xfId="0" applyFont="1" applyFill="1" applyBorder="1"/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16" fontId="58" fillId="5" borderId="0" xfId="48" applyNumberFormat="1" applyFont="1" applyFill="1" applyAlignment="1">
      <alignment horizontal="center" vertical="center"/>
    </xf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0" fontId="33" fillId="4" borderId="0" xfId="48" applyFont="1" applyFill="1"/>
    <xf numFmtId="166" fontId="36" fillId="5" borderId="0" xfId="0" quotePrefix="1" applyNumberFormat="1" applyFont="1" applyFill="1" applyBorder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Border="1" applyAlignment="1">
      <alignment horizontal="center" vertical="center"/>
    </xf>
    <xf numFmtId="0" fontId="91" fillId="6" borderId="0" xfId="45" applyNumberFormat="1" applyFont="1" applyFill="1" applyBorder="1" applyAlignment="1">
      <alignment horizontal="left" vertical="center"/>
    </xf>
    <xf numFmtId="0" fontId="86" fillId="2" borderId="0" xfId="49" applyFont="1" applyFill="1" applyBorder="1" applyAlignment="1">
      <alignment horizontal="center" vertical="center"/>
    </xf>
    <xf numFmtId="0" fontId="86" fillId="2" borderId="0" xfId="46" applyFont="1" applyFill="1" applyBorder="1" applyAlignment="1">
      <alignment horizontal="center" vertical="center"/>
    </xf>
    <xf numFmtId="0" fontId="33" fillId="0" borderId="0" xfId="46" applyFont="1" applyFill="1" applyBorder="1" applyAlignment="1">
      <alignment horizontal="left"/>
    </xf>
    <xf numFmtId="0" fontId="33" fillId="0" borderId="0" xfId="46" applyFont="1" applyFill="1" applyBorder="1"/>
    <xf numFmtId="0" fontId="60" fillId="0" borderId="0" xfId="46" applyFont="1" applyFill="1" applyBorder="1" applyAlignment="1">
      <alignment horizontal="left"/>
    </xf>
    <xf numFmtId="0" fontId="75" fillId="0" borderId="0" xfId="46" applyFont="1" applyFill="1" applyBorder="1" applyAlignment="1">
      <alignment horizontal="left"/>
    </xf>
    <xf numFmtId="0" fontId="33" fillId="3" borderId="0" xfId="48" applyFont="1" applyFill="1" applyBorder="1" applyAlignment="1">
      <alignment horizontal="center"/>
    </xf>
    <xf numFmtId="0" fontId="33" fillId="2" borderId="0" xfId="46" applyFont="1" applyFill="1" applyBorder="1"/>
    <xf numFmtId="0" fontId="33" fillId="2" borderId="0" xfId="46" applyFont="1" applyFill="1" applyBorder="1" applyAlignment="1">
      <alignment horizontal="left"/>
    </xf>
    <xf numFmtId="169" fontId="89" fillId="5" borderId="29" xfId="48" applyNumberFormat="1" applyFont="1" applyFill="1" applyBorder="1" applyAlignment="1">
      <alignment horizontal="center" vertical="center" wrapText="1"/>
    </xf>
    <xf numFmtId="16" fontId="96" fillId="5" borderId="12" xfId="46" applyNumberFormat="1" applyFont="1" applyFill="1" applyBorder="1" applyAlignment="1">
      <alignment horizontal="center" wrapText="1"/>
    </xf>
    <xf numFmtId="167" fontId="107" fillId="0" borderId="29" xfId="139" applyNumberFormat="1" applyFont="1" applyFill="1" applyBorder="1" applyAlignment="1">
      <alignment horizontal="center" vertical="center" wrapText="1"/>
    </xf>
    <xf numFmtId="167" fontId="107" fillId="0" borderId="0" xfId="139" applyNumberFormat="1" applyFont="1" applyFill="1" applyBorder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Fill="1" applyBorder="1" applyAlignment="1">
      <alignment horizontal="center" vertical="center"/>
    </xf>
    <xf numFmtId="166" fontId="107" fillId="0" borderId="18" xfId="0" applyNumberFormat="1" applyFont="1" applyFill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Fill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Border="1" applyAlignment="1">
      <alignment horizontal="center" vertical="center"/>
    </xf>
    <xf numFmtId="166" fontId="107" fillId="0" borderId="0" xfId="0" applyNumberFormat="1" applyFont="1" applyFill="1" applyBorder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 applyAlignment="1"/>
    <xf numFmtId="0" fontId="75" fillId="0" borderId="29" xfId="48" applyFont="1" applyFill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Fill="1" applyBorder="1" applyAlignment="1">
      <alignment horizontal="center" vertical="center" wrapText="1"/>
    </xf>
    <xf numFmtId="167" fontId="36" fillId="3" borderId="0" xfId="46" applyNumberFormat="1" applyFont="1" applyFill="1" applyBorder="1" applyAlignment="1">
      <alignment vertical="center"/>
    </xf>
    <xf numFmtId="0" fontId="77" fillId="5" borderId="13" xfId="45" applyFont="1" applyFill="1" applyBorder="1" applyAlignment="1">
      <alignment horizontal="center"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0" fontId="60" fillId="5" borderId="0" xfId="0" applyFont="1" applyFill="1" applyBorder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Fill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Fill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Fill="1" applyBorder="1" applyAlignment="1">
      <alignment horizontal="left"/>
    </xf>
    <xf numFmtId="0" fontId="58" fillId="0" borderId="29" xfId="45" applyFont="1" applyFill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53" fillId="0" borderId="0" xfId="45" applyFont="1" applyFill="1" applyBorder="1" applyAlignment="1">
      <alignment horizontal="center"/>
    </xf>
    <xf numFmtId="0" fontId="38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38" fillId="0" borderId="0" xfId="48" applyFont="1" applyFill="1" applyAlignment="1">
      <alignment horizontal="center"/>
    </xf>
    <xf numFmtId="0" fontId="36" fillId="0" borderId="24" xfId="48" applyFont="1" applyFill="1" applyBorder="1" applyAlignment="1">
      <alignment horizontal="center" vertical="center"/>
    </xf>
    <xf numFmtId="0" fontId="36" fillId="0" borderId="25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/>
    </xf>
    <xf numFmtId="0" fontId="36" fillId="0" borderId="13" xfId="48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29" xfId="48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0" fontId="36" fillId="0" borderId="18" xfId="48" applyFont="1" applyFill="1" applyBorder="1" applyAlignment="1">
      <alignment horizontal="center" vertical="center"/>
    </xf>
    <xf numFmtId="0" fontId="36" fillId="0" borderId="20" xfId="48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54" fillId="0" borderId="15" xfId="48" applyFont="1" applyFill="1" applyBorder="1" applyAlignment="1">
      <alignment horizontal="center" vertical="center" wrapText="1"/>
    </xf>
    <xf numFmtId="0" fontId="54" fillId="0" borderId="17" xfId="48" applyFont="1" applyFill="1" applyBorder="1" applyAlignment="1">
      <alignment horizontal="center" vertical="center" wrapText="1"/>
    </xf>
    <xf numFmtId="0" fontId="36" fillId="0" borderId="25" xfId="48" applyFont="1" applyFill="1" applyBorder="1" applyAlignment="1">
      <alignment horizontal="center" vertical="center" wrapText="1"/>
    </xf>
    <xf numFmtId="0" fontId="36" fillId="0" borderId="26" xfId="48" applyFont="1" applyFill="1" applyBorder="1" applyAlignment="1">
      <alignment horizontal="center" vertical="center" wrapText="1"/>
    </xf>
    <xf numFmtId="0" fontId="36" fillId="0" borderId="28" xfId="48" applyFont="1" applyFill="1" applyBorder="1" applyAlignment="1">
      <alignment horizontal="center" vertical="center"/>
    </xf>
    <xf numFmtId="0" fontId="38" fillId="2" borderId="0" xfId="46" applyFont="1" applyFill="1" applyBorder="1" applyAlignment="1">
      <alignment horizontal="center"/>
    </xf>
    <xf numFmtId="0" fontId="41" fillId="0" borderId="0" xfId="46" applyFont="1" applyBorder="1" applyAlignment="1">
      <alignment horizontal="center"/>
    </xf>
    <xf numFmtId="0" fontId="38" fillId="0" borderId="0" xfId="46" applyFont="1" applyBorder="1" applyAlignment="1">
      <alignment horizontal="center"/>
    </xf>
    <xf numFmtId="0" fontId="36" fillId="0" borderId="19" xfId="46" applyFont="1" applyFill="1" applyBorder="1" applyAlignment="1">
      <alignment horizontal="center" vertical="center"/>
    </xf>
    <xf numFmtId="0" fontId="36" fillId="0" borderId="20" xfId="46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8" fillId="5" borderId="0" xfId="46" applyFont="1" applyFill="1" applyBorder="1" applyAlignment="1">
      <alignment horizontal="center"/>
    </xf>
    <xf numFmtId="0" fontId="41" fillId="5" borderId="0" xfId="46" applyFont="1" applyFill="1" applyBorder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Border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4" fillId="0" borderId="0" xfId="48" applyFont="1" applyFill="1" applyBorder="1" applyAlignment="1">
      <alignment horizontal="center" vertical="center" wrapText="1"/>
    </xf>
    <xf numFmtId="0" fontId="34" fillId="0" borderId="0" xfId="48" applyFont="1" applyFill="1" applyBorder="1" applyAlignment="1">
      <alignment horizontal="center" vertic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Border="1" applyAlignment="1">
      <alignment horizontal="center"/>
    </xf>
    <xf numFmtId="0" fontId="58" fillId="0" borderId="0" xfId="48" applyFont="1" applyFill="1" applyAlignment="1">
      <alignment horizontal="center"/>
    </xf>
    <xf numFmtId="0" fontId="36" fillId="0" borderId="14" xfId="48" applyFont="1" applyFill="1" applyBorder="1" applyAlignment="1">
      <alignment horizontal="center" vertical="center"/>
    </xf>
    <xf numFmtId="0" fontId="36" fillId="0" borderId="19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34" fillId="0" borderId="12" xfId="48" applyFont="1" applyFill="1" applyBorder="1" applyAlignment="1">
      <alignment horizontal="center" vertical="center" wrapText="1"/>
    </xf>
    <xf numFmtId="0" fontId="34" fillId="0" borderId="12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 wrapText="1"/>
    </xf>
    <xf numFmtId="0" fontId="36" fillId="0" borderId="13" xfId="48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36" fillId="0" borderId="15" xfId="48" applyFont="1" applyFill="1" applyBorder="1" applyAlignment="1">
      <alignment horizontal="center" vertical="center" wrapText="1"/>
    </xf>
    <xf numFmtId="0" fontId="36" fillId="0" borderId="18" xfId="48" applyFont="1" applyFill="1" applyBorder="1" applyAlignment="1">
      <alignment horizontal="center" vertical="center" wrapText="1"/>
    </xf>
    <xf numFmtId="0" fontId="36" fillId="0" borderId="19" xfId="48" applyFont="1" applyFill="1" applyBorder="1" applyAlignment="1">
      <alignment horizontal="center" vertical="center" wrapText="1"/>
    </xf>
    <xf numFmtId="0" fontId="36" fillId="0" borderId="20" xfId="48" applyFont="1" applyFill="1" applyBorder="1" applyAlignment="1">
      <alignment horizontal="center" vertical="center" wrapText="1"/>
    </xf>
    <xf numFmtId="0" fontId="41" fillId="3" borderId="0" xfId="48" applyFont="1" applyFill="1" applyBorder="1" applyAlignment="1">
      <alignment horizontal="center" wrapText="1"/>
    </xf>
    <xf numFmtId="0" fontId="36" fillId="0" borderId="28" xfId="48" applyFont="1" applyFill="1" applyBorder="1" applyAlignment="1">
      <alignment horizontal="center" vertical="center" wrapText="1"/>
    </xf>
    <xf numFmtId="0" fontId="36" fillId="0" borderId="29" xfId="48" applyFont="1" applyFill="1" applyBorder="1" applyAlignment="1">
      <alignment horizontal="center" vertical="center" wrapText="1"/>
    </xf>
    <xf numFmtId="0" fontId="36" fillId="0" borderId="0" xfId="48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Border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  <xf numFmtId="0" fontId="33" fillId="3" borderId="18" xfId="48" applyFont="1" applyFill="1" applyBorder="1" applyAlignment="1">
      <alignment horizontal="center"/>
    </xf>
    <xf numFmtId="0" fontId="32" fillId="0" borderId="0" xfId="0" applyFont="1" applyBorder="1"/>
    <xf numFmtId="0" fontId="86" fillId="2" borderId="28" xfId="49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zoomScale="70" zoomScaleNormal="70" zoomScaleSheetLayoutView="70" workbookViewId="0">
      <selection activeCell="E17" sqref="E17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796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18" t="s">
        <v>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00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00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00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00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00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01" t="s">
        <v>114</v>
      </c>
      <c r="C13" s="1"/>
      <c r="D13" s="1"/>
      <c r="E13" s="1"/>
    </row>
    <row r="14" spans="1:13" s="26" customFormat="1" ht="24" customHeight="1">
      <c r="A14" s="20"/>
      <c r="B14" s="201"/>
      <c r="C14" s="1"/>
      <c r="D14" s="1"/>
      <c r="E14" s="1"/>
    </row>
    <row r="15" spans="1:13" s="26" customFormat="1" ht="24" customHeight="1">
      <c r="A15" s="20"/>
      <c r="B15" s="201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showGridLines="0" zoomScale="80" zoomScaleNormal="80" workbookViewId="0">
      <selection activeCell="V3" sqref="V3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3" width="8.59765625" style="103" customWidth="1"/>
    <col min="4" max="4" width="8" style="103" customWidth="1"/>
    <col min="5" max="5" width="5.296875" style="103" customWidth="1"/>
    <col min="6" max="6" width="8.796875" style="103" customWidth="1"/>
    <col min="7" max="7" width="31.09765625" style="119" bestFit="1" customWidth="1"/>
    <col min="8" max="8" width="18.09765625" style="313" customWidth="1"/>
    <col min="9" max="9" width="8.59765625" style="119" customWidth="1"/>
    <col min="10" max="10" width="7.5" style="119" bestFit="1" customWidth="1"/>
    <col min="11" max="11" width="10.09765625" style="135" bestFit="1" customWidth="1"/>
    <col min="12" max="12" width="7.59765625" style="119" bestFit="1" customWidth="1"/>
    <col min="13" max="13" width="15.796875" style="119" bestFit="1" customWidth="1"/>
    <col min="14" max="14" width="9.5" style="119" bestFit="1" customWidth="1"/>
    <col min="15" max="15" width="7.5" style="119" bestFit="1" customWidth="1"/>
    <col min="16" max="16" width="10.796875" style="119" customWidth="1"/>
    <col min="17" max="17" width="6.09765625" style="103" bestFit="1" customWidth="1"/>
    <col min="18" max="18" width="8" style="103"/>
    <col min="19" max="19" width="4.296875" style="103" bestFit="1" customWidth="1"/>
    <col min="20" max="20" width="8" style="103"/>
    <col min="21" max="21" width="3.09765625" style="103" bestFit="1" customWidth="1"/>
    <col min="22" max="16384" width="8" style="103"/>
  </cols>
  <sheetData>
    <row r="1" spans="1:21" ht="17.399999999999999">
      <c r="A1" s="195"/>
      <c r="B1" s="619" t="s">
        <v>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112"/>
    </row>
    <row r="2" spans="1:21" ht="17.399999999999999">
      <c r="A2" s="194"/>
      <c r="B2" s="620" t="s">
        <v>29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112"/>
    </row>
    <row r="3" spans="1:21" ht="17.399999999999999">
      <c r="A3" s="196"/>
      <c r="B3" s="621" t="s">
        <v>66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113"/>
    </row>
    <row r="4" spans="1:21" ht="17.399999999999999">
      <c r="A4" s="197"/>
      <c r="B4" s="622" t="s">
        <v>30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113"/>
    </row>
    <row r="5" spans="1:21" ht="18" customHeight="1">
      <c r="I5" s="103"/>
      <c r="J5" s="103"/>
      <c r="K5" s="103"/>
      <c r="L5" s="103"/>
      <c r="M5" s="103"/>
      <c r="N5" s="103"/>
      <c r="O5" s="103"/>
      <c r="P5" s="114"/>
    </row>
    <row r="6" spans="1:21">
      <c r="A6" s="182" t="s">
        <v>10</v>
      </c>
      <c r="B6" s="115"/>
      <c r="C6" s="115"/>
      <c r="D6" s="115"/>
      <c r="E6" s="115"/>
      <c r="F6" s="115"/>
      <c r="G6" s="116"/>
      <c r="H6" s="314"/>
      <c r="I6" s="117"/>
      <c r="J6" s="117"/>
      <c r="K6" s="118"/>
      <c r="L6" s="117"/>
      <c r="M6" s="117"/>
      <c r="O6" s="120"/>
      <c r="P6" s="121"/>
    </row>
    <row r="7" spans="1:21" ht="15" customHeight="1">
      <c r="A7" s="626" t="s">
        <v>31</v>
      </c>
      <c r="B7" s="627"/>
      <c r="C7" s="637" t="s">
        <v>32</v>
      </c>
      <c r="D7" s="637"/>
      <c r="E7" s="638"/>
      <c r="F7" s="331" t="s">
        <v>12</v>
      </c>
      <c r="G7" s="626" t="s">
        <v>13</v>
      </c>
      <c r="H7" s="639"/>
      <c r="I7" s="332" t="s">
        <v>87</v>
      </c>
      <c r="J7" s="623" t="s">
        <v>64</v>
      </c>
      <c r="K7" s="624"/>
      <c r="L7" s="624"/>
      <c r="M7" s="624"/>
      <c r="N7" s="624"/>
      <c r="O7" s="624"/>
      <c r="P7" s="625"/>
      <c r="Q7" s="127"/>
    </row>
    <row r="8" spans="1:21" ht="15" customHeight="1">
      <c r="A8" s="628"/>
      <c r="B8" s="629"/>
      <c r="C8" s="635" t="s">
        <v>14</v>
      </c>
      <c r="D8" s="632" t="s">
        <v>15</v>
      </c>
      <c r="E8" s="327"/>
      <c r="F8" s="629" t="s">
        <v>16</v>
      </c>
      <c r="G8" s="628" t="s">
        <v>33</v>
      </c>
      <c r="H8" s="632"/>
      <c r="I8" s="633" t="s">
        <v>12</v>
      </c>
      <c r="J8" s="327" t="s">
        <v>34</v>
      </c>
      <c r="K8" s="327" t="s">
        <v>35</v>
      </c>
      <c r="L8" s="327" t="s">
        <v>36</v>
      </c>
      <c r="M8" s="327" t="s">
        <v>37</v>
      </c>
      <c r="N8" s="327" t="s">
        <v>38</v>
      </c>
      <c r="O8" s="327" t="s">
        <v>39</v>
      </c>
      <c r="P8" s="331" t="s">
        <v>65</v>
      </c>
    </row>
    <row r="9" spans="1:21">
      <c r="A9" s="630"/>
      <c r="B9" s="631"/>
      <c r="C9" s="636"/>
      <c r="D9" s="632"/>
      <c r="E9" s="328"/>
      <c r="F9" s="631"/>
      <c r="G9" s="628"/>
      <c r="H9" s="632"/>
      <c r="I9" s="634"/>
      <c r="J9" s="455"/>
      <c r="K9" s="455" t="s">
        <v>40</v>
      </c>
      <c r="L9" s="455"/>
      <c r="M9" s="455" t="s">
        <v>41</v>
      </c>
      <c r="N9" s="455"/>
      <c r="O9" s="455"/>
      <c r="P9" s="443"/>
    </row>
    <row r="10" spans="1:21" s="122" customFormat="1" ht="15">
      <c r="A10" s="450"/>
      <c r="B10" s="462"/>
      <c r="C10" s="463"/>
      <c r="D10" s="466"/>
      <c r="E10" s="468"/>
      <c r="F10" s="440"/>
      <c r="G10" s="473" t="s">
        <v>91</v>
      </c>
      <c r="H10" s="474"/>
      <c r="I10" s="294">
        <v>44602</v>
      </c>
      <c r="J10" s="294"/>
      <c r="K10" s="294">
        <f>I10+10</f>
        <v>44612</v>
      </c>
      <c r="L10" s="457"/>
      <c r="M10" s="294">
        <f>I10+17</f>
        <v>44619</v>
      </c>
      <c r="N10" s="457">
        <f>I10+13</f>
        <v>44615</v>
      </c>
      <c r="O10" s="294">
        <f>I10+15</f>
        <v>44617</v>
      </c>
      <c r="P10" s="295"/>
      <c r="Q10" s="236" t="s">
        <v>73</v>
      </c>
      <c r="R10" s="271"/>
      <c r="S10" s="272"/>
      <c r="T10" s="271"/>
      <c r="U10" s="271"/>
    </row>
    <row r="11" spans="1:21" s="122" customFormat="1" ht="15">
      <c r="A11" s="403" t="s">
        <v>84</v>
      </c>
      <c r="B11" s="430" t="s">
        <v>162</v>
      </c>
      <c r="C11" s="464"/>
      <c r="D11" s="469">
        <v>44717</v>
      </c>
      <c r="E11" s="469" t="s">
        <v>23</v>
      </c>
      <c r="F11" s="453">
        <f>D11+2</f>
        <v>44719</v>
      </c>
      <c r="G11" s="368" t="s">
        <v>91</v>
      </c>
      <c r="H11" s="475"/>
      <c r="I11" s="285">
        <v>44725</v>
      </c>
      <c r="J11" s="285">
        <f>I11+17</f>
        <v>44742</v>
      </c>
      <c r="K11" s="285">
        <f>I11+10</f>
        <v>44735</v>
      </c>
      <c r="L11" s="456">
        <f>I11+13</f>
        <v>44738</v>
      </c>
      <c r="M11" s="285" t="s">
        <v>42</v>
      </c>
      <c r="N11" s="456">
        <f>I11+14</f>
        <v>44739</v>
      </c>
      <c r="O11" s="285" t="s">
        <v>42</v>
      </c>
      <c r="P11" s="392">
        <f>I11+12</f>
        <v>44737</v>
      </c>
      <c r="Q11" s="123" t="s">
        <v>74</v>
      </c>
      <c r="R11" s="271"/>
      <c r="S11" s="272"/>
      <c r="T11" s="271"/>
      <c r="U11" s="271"/>
    </row>
    <row r="12" spans="1:21" s="122" customFormat="1" ht="15">
      <c r="A12" s="404" t="s">
        <v>127</v>
      </c>
      <c r="B12" s="433" t="s">
        <v>150</v>
      </c>
      <c r="C12" s="472"/>
      <c r="D12" s="471">
        <v>44718</v>
      </c>
      <c r="E12" s="470" t="s">
        <v>24</v>
      </c>
      <c r="F12" s="454">
        <f>D12+2</f>
        <v>44720</v>
      </c>
      <c r="G12" s="437" t="s">
        <v>171</v>
      </c>
      <c r="H12" s="384" t="s">
        <v>172</v>
      </c>
      <c r="I12" s="439">
        <v>44725</v>
      </c>
      <c r="J12" s="439" t="s">
        <v>42</v>
      </c>
      <c r="K12" s="439">
        <f>I12+10</f>
        <v>44735</v>
      </c>
      <c r="L12" s="385" t="s">
        <v>42</v>
      </c>
      <c r="M12" s="439">
        <f>I12+12</f>
        <v>44737</v>
      </c>
      <c r="N12" s="385">
        <f>I12+15</f>
        <v>44740</v>
      </c>
      <c r="O12" s="439" t="s">
        <v>42</v>
      </c>
      <c r="P12" s="458" t="s">
        <v>42</v>
      </c>
      <c r="Q12" s="235" t="s">
        <v>75</v>
      </c>
      <c r="R12" s="271"/>
      <c r="S12" s="271"/>
      <c r="T12" s="271"/>
      <c r="U12" s="718"/>
    </row>
    <row r="13" spans="1:21" s="122" customFormat="1" ht="27.6">
      <c r="A13" s="560" t="s">
        <v>148</v>
      </c>
      <c r="B13" s="561" t="s">
        <v>150</v>
      </c>
      <c r="C13" s="562"/>
      <c r="D13" s="563">
        <v>44718</v>
      </c>
      <c r="E13" s="564" t="s">
        <v>24</v>
      </c>
      <c r="F13" s="565">
        <f>D13+2</f>
        <v>44720</v>
      </c>
      <c r="G13" s="476"/>
      <c r="H13" s="477"/>
      <c r="I13" s="461"/>
      <c r="J13" s="461"/>
      <c r="K13" s="461"/>
      <c r="L13" s="459"/>
      <c r="M13" s="461"/>
      <c r="N13" s="459"/>
      <c r="O13" s="461"/>
      <c r="P13" s="460"/>
      <c r="R13" s="272"/>
      <c r="S13" s="273"/>
      <c r="T13" s="271"/>
    </row>
    <row r="14" spans="1:21" s="122" customFormat="1">
      <c r="A14" s="450"/>
      <c r="B14" s="451"/>
      <c r="C14" s="468"/>
      <c r="D14" s="405"/>
      <c r="E14" s="405"/>
      <c r="F14" s="395"/>
      <c r="G14" s="347" t="s">
        <v>91</v>
      </c>
      <c r="H14" s="478"/>
      <c r="I14" s="393">
        <f>I10+7</f>
        <v>44609</v>
      </c>
      <c r="J14" s="393"/>
      <c r="K14" s="393">
        <f t="shared" ref="K14:K15" si="0">I14+10</f>
        <v>44619</v>
      </c>
      <c r="L14" s="393"/>
      <c r="M14" s="393">
        <f>I14+10</f>
        <v>44619</v>
      </c>
      <c r="N14" s="393">
        <f>I14+13</f>
        <v>44622</v>
      </c>
      <c r="O14" s="393">
        <f>I14+15</f>
        <v>44624</v>
      </c>
      <c r="P14" s="392"/>
      <c r="Q14" s="125"/>
    </row>
    <row r="15" spans="1:21" s="122" customFormat="1">
      <c r="A15" s="403" t="s">
        <v>118</v>
      </c>
      <c r="B15" s="617" t="s">
        <v>163</v>
      </c>
      <c r="C15" s="467"/>
      <c r="D15" s="445">
        <f>D11+7</f>
        <v>44724</v>
      </c>
      <c r="E15" s="406" t="s">
        <v>23</v>
      </c>
      <c r="F15" s="366">
        <f t="shared" ref="F15:F19" si="1">D15+2</f>
        <v>44726</v>
      </c>
      <c r="G15" s="368" t="s">
        <v>168</v>
      </c>
      <c r="H15" s="432" t="s">
        <v>169</v>
      </c>
      <c r="I15" s="285">
        <f>I11+7</f>
        <v>44732</v>
      </c>
      <c r="J15" s="285">
        <f>I15+17</f>
        <v>44749</v>
      </c>
      <c r="K15" s="285">
        <f t="shared" si="0"/>
        <v>44742</v>
      </c>
      <c r="L15" s="285">
        <f>I15+13</f>
        <v>44745</v>
      </c>
      <c r="M15" s="285" t="s">
        <v>42</v>
      </c>
      <c r="N15" s="285">
        <f>I15+14</f>
        <v>44746</v>
      </c>
      <c r="O15" s="285" t="s">
        <v>42</v>
      </c>
      <c r="P15" s="286">
        <f>I15+12</f>
        <v>44744</v>
      </c>
      <c r="Q15" s="123"/>
    </row>
    <row r="16" spans="1:21" s="122" customFormat="1">
      <c r="A16" s="404" t="s">
        <v>86</v>
      </c>
      <c r="B16" s="408" t="s">
        <v>159</v>
      </c>
      <c r="C16" s="467"/>
      <c r="D16" s="407">
        <f>D12+7</f>
        <v>44725</v>
      </c>
      <c r="E16" s="407" t="s">
        <v>24</v>
      </c>
      <c r="F16" s="396">
        <f t="shared" si="1"/>
        <v>44727</v>
      </c>
      <c r="G16" s="558" t="s">
        <v>173</v>
      </c>
      <c r="H16" s="438" t="s">
        <v>174</v>
      </c>
      <c r="I16" s="439">
        <f>I12+7</f>
        <v>44732</v>
      </c>
      <c r="J16" s="285"/>
      <c r="K16" s="439">
        <f>I16+10</f>
        <v>44742</v>
      </c>
      <c r="L16" s="285"/>
      <c r="M16" s="439">
        <f>I16+12</f>
        <v>44744</v>
      </c>
      <c r="N16" s="439">
        <f>I16+15</f>
        <v>44747</v>
      </c>
      <c r="O16" s="285"/>
      <c r="P16" s="392"/>
      <c r="Q16" s="123"/>
    </row>
    <row r="17" spans="1:20" s="122" customFormat="1" ht="27.6">
      <c r="A17" s="568" t="s">
        <v>148</v>
      </c>
      <c r="B17" s="569" t="s">
        <v>160</v>
      </c>
      <c r="C17" s="566"/>
      <c r="D17" s="563">
        <f>D13+7</f>
        <v>44725</v>
      </c>
      <c r="E17" s="567" t="s">
        <v>24</v>
      </c>
      <c r="F17" s="565">
        <f>F13+7</f>
        <v>44727</v>
      </c>
      <c r="G17" s="322"/>
      <c r="H17" s="323"/>
      <c r="I17" s="292"/>
      <c r="J17" s="292"/>
      <c r="K17" s="292"/>
      <c r="L17" s="292"/>
      <c r="M17" s="292"/>
      <c r="N17" s="292"/>
      <c r="O17" s="292"/>
      <c r="P17" s="293"/>
      <c r="Q17" s="124"/>
    </row>
    <row r="18" spans="1:20" s="122" customFormat="1">
      <c r="A18" s="446"/>
      <c r="B18" s="465"/>
      <c r="C18" s="447"/>
      <c r="D18" s="397"/>
      <c r="E18" s="410"/>
      <c r="F18" s="395"/>
      <c r="G18" s="347" t="s">
        <v>91</v>
      </c>
      <c r="H18" s="479"/>
      <c r="I18" s="442">
        <f>I14+7</f>
        <v>44616</v>
      </c>
      <c r="J18" s="294" t="s">
        <v>42</v>
      </c>
      <c r="K18" s="294">
        <f t="shared" ref="K18:K23" si="2">I18+10</f>
        <v>44626</v>
      </c>
      <c r="L18" s="294"/>
      <c r="M18" s="294">
        <f>I18+10</f>
        <v>44626</v>
      </c>
      <c r="N18" s="294">
        <f>I18+13</f>
        <v>44629</v>
      </c>
      <c r="O18" s="294">
        <f>I18+15</f>
        <v>44631</v>
      </c>
      <c r="P18" s="295"/>
      <c r="Q18" s="125"/>
    </row>
    <row r="19" spans="1:20" s="122" customFormat="1" ht="18.75" customHeight="1">
      <c r="A19" s="403" t="s">
        <v>84</v>
      </c>
      <c r="B19" s="441" t="s">
        <v>164</v>
      </c>
      <c r="C19" s="448"/>
      <c r="D19" s="364">
        <f>D15+7</f>
        <v>44731</v>
      </c>
      <c r="E19" s="406" t="s">
        <v>23</v>
      </c>
      <c r="F19" s="366">
        <f t="shared" si="1"/>
        <v>44733</v>
      </c>
      <c r="G19" s="368" t="s">
        <v>91</v>
      </c>
      <c r="H19" s="432"/>
      <c r="I19" s="285">
        <f>I15+7</f>
        <v>44739</v>
      </c>
      <c r="J19" s="392">
        <f>I19+17</f>
        <v>44756</v>
      </c>
      <c r="K19" s="285">
        <f t="shared" si="2"/>
        <v>44749</v>
      </c>
      <c r="L19" s="285">
        <f>I19+13</f>
        <v>44752</v>
      </c>
      <c r="M19" s="285"/>
      <c r="N19" s="285">
        <f>I19+14</f>
        <v>44753</v>
      </c>
      <c r="O19" s="285"/>
      <c r="P19" s="286">
        <f>I19+12</f>
        <v>44751</v>
      </c>
      <c r="Q19" s="123"/>
    </row>
    <row r="20" spans="1:20" s="122" customFormat="1" ht="15.75" customHeight="1">
      <c r="A20" s="404" t="s">
        <v>127</v>
      </c>
      <c r="B20" s="433" t="s">
        <v>160</v>
      </c>
      <c r="C20" s="448"/>
      <c r="D20" s="546">
        <f>D16+7</f>
        <v>44732</v>
      </c>
      <c r="E20" s="407" t="s">
        <v>24</v>
      </c>
      <c r="F20" s="570">
        <f>D20+2</f>
        <v>44734</v>
      </c>
      <c r="G20" s="571" t="s">
        <v>91</v>
      </c>
      <c r="H20" s="438"/>
      <c r="I20" s="439">
        <f>I16+7</f>
        <v>44739</v>
      </c>
      <c r="J20" s="439" t="s">
        <v>42</v>
      </c>
      <c r="K20" s="439">
        <f>I20+10</f>
        <v>44749</v>
      </c>
      <c r="L20" s="439" t="s">
        <v>42</v>
      </c>
      <c r="M20" s="439">
        <f>I20+12</f>
        <v>44751</v>
      </c>
      <c r="N20" s="439">
        <f>I20+15</f>
        <v>44754</v>
      </c>
      <c r="O20" s="439" t="s">
        <v>42</v>
      </c>
      <c r="P20" s="458" t="s">
        <v>42</v>
      </c>
      <c r="Q20" s="124"/>
    </row>
    <row r="21" spans="1:20" s="122" customFormat="1" ht="27.6">
      <c r="A21" s="568" t="s">
        <v>148</v>
      </c>
      <c r="B21" s="569" t="s">
        <v>166</v>
      </c>
      <c r="C21" s="577"/>
      <c r="D21" s="582">
        <f>D17+7</f>
        <v>44732</v>
      </c>
      <c r="E21" s="581" t="s">
        <v>24</v>
      </c>
      <c r="F21" s="578">
        <f>F17+7</f>
        <v>44734</v>
      </c>
      <c r="G21" s="333"/>
      <c r="H21" s="323"/>
      <c r="I21" s="572"/>
      <c r="J21" s="292"/>
      <c r="K21" s="292"/>
      <c r="L21" s="572"/>
      <c r="M21" s="583"/>
      <c r="N21" s="292"/>
      <c r="O21" s="572"/>
      <c r="P21" s="583"/>
      <c r="Q21" s="587"/>
    </row>
    <row r="22" spans="1:20" s="122" customFormat="1">
      <c r="A22" s="450"/>
      <c r="B22" s="462"/>
      <c r="C22" s="447"/>
      <c r="D22" s="574"/>
      <c r="E22" s="410"/>
      <c r="F22" s="210"/>
      <c r="G22" s="347" t="s">
        <v>91</v>
      </c>
      <c r="H22" s="478"/>
      <c r="I22" s="393">
        <f>I18+7</f>
        <v>44623</v>
      </c>
      <c r="J22" s="393" t="s">
        <v>42</v>
      </c>
      <c r="K22" s="393">
        <f t="shared" si="2"/>
        <v>44633</v>
      </c>
      <c r="L22" s="393"/>
      <c r="M22" s="393">
        <f>I22+17</f>
        <v>44640</v>
      </c>
      <c r="N22" s="393">
        <f>I22+13</f>
        <v>44636</v>
      </c>
      <c r="O22" s="393">
        <f>I22+15</f>
        <v>44638</v>
      </c>
      <c r="P22" s="285"/>
      <c r="Q22" s="125"/>
    </row>
    <row r="23" spans="1:20" s="122" customFormat="1" ht="21.75" customHeight="1">
      <c r="A23" s="403" t="s">
        <v>118</v>
      </c>
      <c r="B23" s="441" t="s">
        <v>165</v>
      </c>
      <c r="C23" s="448"/>
      <c r="D23" s="364">
        <f>D19+7</f>
        <v>44738</v>
      </c>
      <c r="E23" s="406" t="s">
        <v>23</v>
      </c>
      <c r="F23" s="366">
        <f>D23+2</f>
        <v>44740</v>
      </c>
      <c r="G23" s="368" t="s">
        <v>137</v>
      </c>
      <c r="H23" s="369" t="s">
        <v>170</v>
      </c>
      <c r="I23" s="285">
        <f>I19+7</f>
        <v>44746</v>
      </c>
      <c r="J23" s="285">
        <f>I23+17</f>
        <v>44763</v>
      </c>
      <c r="K23" s="285">
        <f t="shared" si="2"/>
        <v>44756</v>
      </c>
      <c r="L23" s="285">
        <f>I23+13</f>
        <v>44759</v>
      </c>
      <c r="M23" s="285" t="s">
        <v>42</v>
      </c>
      <c r="N23" s="285">
        <f>I23+14</f>
        <v>44760</v>
      </c>
      <c r="O23" s="285" t="s">
        <v>42</v>
      </c>
      <c r="P23" s="428">
        <f>I23+12</f>
        <v>44758</v>
      </c>
      <c r="Q23" s="123"/>
    </row>
    <row r="24" spans="1:20" s="122" customFormat="1">
      <c r="A24" s="575" t="s">
        <v>86</v>
      </c>
      <c r="B24" s="378" t="s">
        <v>161</v>
      </c>
      <c r="C24" s="216"/>
      <c r="D24" s="546">
        <f>D20+7</f>
        <v>44739</v>
      </c>
      <c r="E24" s="407" t="s">
        <v>24</v>
      </c>
      <c r="F24" s="570">
        <f>D24+2</f>
        <v>44741</v>
      </c>
      <c r="G24" s="558" t="s">
        <v>142</v>
      </c>
      <c r="H24" s="576" t="s">
        <v>175</v>
      </c>
      <c r="I24" s="439">
        <f>I20+7</f>
        <v>44746</v>
      </c>
      <c r="J24" s="439" t="s">
        <v>42</v>
      </c>
      <c r="K24" s="439">
        <f>I24+10</f>
        <v>44756</v>
      </c>
      <c r="L24" s="439" t="s">
        <v>42</v>
      </c>
      <c r="M24" s="439">
        <f>I24+12</f>
        <v>44758</v>
      </c>
      <c r="N24" s="439">
        <f>I24+15</f>
        <v>44761</v>
      </c>
      <c r="O24" s="439" t="s">
        <v>42</v>
      </c>
      <c r="P24" s="439" t="s">
        <v>42</v>
      </c>
      <c r="Q24" s="426"/>
      <c r="R24" s="427"/>
      <c r="S24" s="427"/>
      <c r="T24" s="427"/>
    </row>
    <row r="25" spans="1:20" ht="27.6">
      <c r="A25" s="568" t="s">
        <v>148</v>
      </c>
      <c r="B25" s="569" t="s">
        <v>167</v>
      </c>
      <c r="C25" s="579"/>
      <c r="D25" s="580">
        <f>D21+7</f>
        <v>44739</v>
      </c>
      <c r="E25" s="581" t="s">
        <v>24</v>
      </c>
      <c r="F25" s="581">
        <f>F21+7</f>
        <v>44741</v>
      </c>
      <c r="G25" s="717"/>
      <c r="H25" s="586"/>
      <c r="I25" s="584"/>
      <c r="J25" s="584"/>
      <c r="K25" s="585"/>
      <c r="L25" s="584"/>
      <c r="M25" s="584"/>
      <c r="N25" s="584"/>
      <c r="O25" s="584"/>
      <c r="P25" s="584"/>
    </row>
    <row r="26" spans="1:20">
      <c r="A26" s="425"/>
      <c r="B26" s="378"/>
      <c r="C26" s="338"/>
      <c r="D26" s="379"/>
      <c r="E26" s="106"/>
      <c r="F26" s="106"/>
      <c r="G26" s="383"/>
      <c r="H26" s="384"/>
      <c r="I26" s="385"/>
      <c r="J26" s="385"/>
      <c r="K26" s="385"/>
      <c r="L26" s="385"/>
      <c r="M26" s="385"/>
      <c r="N26" s="385"/>
      <c r="O26" s="385"/>
      <c r="P26" s="385"/>
      <c r="Q26" s="124"/>
      <c r="R26" s="122"/>
      <c r="S26" s="122"/>
    </row>
    <row r="27" spans="1:20">
      <c r="A27" s="377"/>
      <c r="B27" s="104"/>
      <c r="C27" s="105"/>
      <c r="D27" s="106"/>
      <c r="E27" s="104"/>
      <c r="F27" s="106"/>
      <c r="G27" s="107"/>
      <c r="H27" s="315"/>
      <c r="I27" s="108"/>
      <c r="J27" s="108"/>
      <c r="K27" s="108"/>
      <c r="L27" s="108"/>
      <c r="M27" s="108"/>
      <c r="N27" s="108"/>
      <c r="O27" s="108"/>
      <c r="P27" s="108"/>
      <c r="Q27" s="122"/>
      <c r="R27" s="122"/>
      <c r="S27" s="122"/>
    </row>
    <row r="28" spans="1:20">
      <c r="A28" s="104"/>
      <c r="B28" s="104"/>
      <c r="C28" s="106"/>
      <c r="D28" s="106"/>
      <c r="E28" s="109"/>
      <c r="F28" s="106"/>
      <c r="G28" s="107"/>
      <c r="H28" s="315"/>
      <c r="I28" s="108"/>
      <c r="J28" s="108"/>
      <c r="K28" s="108"/>
      <c r="L28" s="108"/>
      <c r="M28" s="108"/>
      <c r="N28" s="108"/>
      <c r="O28" s="108"/>
      <c r="P28" s="73" t="s">
        <v>25</v>
      </c>
      <c r="Q28" s="122"/>
    </row>
    <row r="29" spans="1:20">
      <c r="A29" s="104"/>
      <c r="B29" s="79"/>
      <c r="C29" s="128"/>
      <c r="D29" s="74"/>
      <c r="E29" s="77"/>
      <c r="F29" s="77"/>
      <c r="G29" s="129"/>
      <c r="H29" s="316"/>
      <c r="I29" s="89"/>
      <c r="J29" s="51"/>
      <c r="K29" s="81"/>
      <c r="L29" s="51"/>
      <c r="M29" s="51"/>
      <c r="N29" s="51"/>
      <c r="O29" s="51"/>
      <c r="P29" s="51"/>
    </row>
    <row r="30" spans="1:20" ht="14.4">
      <c r="A30" s="79" t="s">
        <v>26</v>
      </c>
      <c r="B30" s="78"/>
      <c r="C30" s="78"/>
      <c r="D30" s="90"/>
      <c r="E30" s="90"/>
      <c r="F30" s="90"/>
      <c r="G30" s="129"/>
      <c r="H30" s="316"/>
      <c r="I30" s="89"/>
      <c r="J30" s="51"/>
      <c r="K30" s="81"/>
      <c r="L30" s="51"/>
      <c r="M30" s="51"/>
      <c r="N30" s="51"/>
      <c r="O30" s="51"/>
      <c r="P30" s="51"/>
    </row>
    <row r="31" spans="1:20" ht="14.4">
      <c r="A31" s="63" t="s">
        <v>90</v>
      </c>
      <c r="B31" s="87"/>
      <c r="C31" s="87"/>
      <c r="D31" s="88"/>
      <c r="E31" s="88"/>
      <c r="F31" s="88"/>
      <c r="G31" s="129"/>
      <c r="H31" s="316"/>
      <c r="I31" s="89"/>
      <c r="J31" s="51"/>
      <c r="K31" s="81"/>
      <c r="L31" s="51"/>
      <c r="M31" s="51"/>
      <c r="N31" s="51"/>
      <c r="O31" s="51"/>
      <c r="P31" s="51"/>
    </row>
    <row r="32" spans="1:20" ht="14.4">
      <c r="A32" s="64" t="s">
        <v>27</v>
      </c>
      <c r="B32" s="82"/>
      <c r="C32" s="130"/>
      <c r="D32" s="83"/>
      <c r="E32" s="84"/>
      <c r="F32" s="84"/>
      <c r="G32" s="85"/>
      <c r="H32" s="317"/>
      <c r="I32" s="86"/>
      <c r="J32" s="51"/>
      <c r="K32" s="81"/>
      <c r="L32" s="51"/>
      <c r="M32" s="51"/>
      <c r="N32" s="51"/>
      <c r="O32" s="51"/>
      <c r="P32" s="51"/>
    </row>
    <row r="33" spans="1:16" ht="14.4">
      <c r="A33" s="65" t="s">
        <v>28</v>
      </c>
      <c r="B33" s="132"/>
      <c r="C33" s="132"/>
      <c r="D33" s="133"/>
      <c r="E33" s="84"/>
      <c r="F33" s="84"/>
      <c r="G33" s="94"/>
      <c r="H33" s="318"/>
      <c r="I33" s="80"/>
      <c r="J33" s="51"/>
      <c r="K33" s="81"/>
      <c r="L33" s="51"/>
      <c r="M33" s="51"/>
      <c r="N33" s="51"/>
      <c r="O33" s="51"/>
      <c r="P33" s="51"/>
    </row>
    <row r="34" spans="1:16" ht="14.4">
      <c r="A34" s="131"/>
      <c r="B34" s="95"/>
      <c r="C34" s="95"/>
      <c r="D34" s="96"/>
      <c r="E34" s="97"/>
      <c r="F34" s="98"/>
      <c r="G34" s="76"/>
      <c r="H34" s="319"/>
      <c r="I34" s="86"/>
      <c r="J34" s="51"/>
      <c r="K34" s="81"/>
      <c r="L34" s="51"/>
      <c r="M34" s="51"/>
      <c r="N34" s="51"/>
      <c r="O34" s="51"/>
      <c r="P34" s="51"/>
    </row>
    <row r="35" spans="1:16">
      <c r="A35" s="50" t="s">
        <v>69</v>
      </c>
      <c r="B35" s="99"/>
      <c r="C35" s="134"/>
      <c r="D35" s="100"/>
      <c r="E35" s="101"/>
      <c r="F35" s="102"/>
      <c r="G35" s="85"/>
      <c r="H35" s="317"/>
      <c r="I35" s="80"/>
      <c r="J35" s="51"/>
      <c r="K35" s="81"/>
      <c r="L35" s="51"/>
      <c r="M35" s="51"/>
      <c r="N35" s="51"/>
      <c r="O35" s="51"/>
      <c r="P35" s="51"/>
    </row>
    <row r="36" spans="1:16">
      <c r="A36" s="50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3"/>
  <sheetViews>
    <sheetView showGridLines="0" zoomScale="70" zoomScaleNormal="70" workbookViewId="0">
      <selection activeCell="G30" sqref="G30"/>
    </sheetView>
  </sheetViews>
  <sheetFormatPr defaultColWidth="8" defaultRowHeight="13.8"/>
  <cols>
    <col min="1" max="1" width="18.59765625" style="52" customWidth="1"/>
    <col min="2" max="2" width="12.59765625" style="52" customWidth="1"/>
    <col min="3" max="4" width="10.5" style="51" customWidth="1"/>
    <col min="5" max="5" width="6.5" style="51" customWidth="1"/>
    <col min="6" max="6" width="8.09765625" style="51" customWidth="1"/>
    <col min="7" max="7" width="33" style="312" bestFit="1" customWidth="1"/>
    <col min="8" max="8" width="13.59765625" style="52" bestFit="1" customWidth="1"/>
    <col min="9" max="9" width="7.5" style="51" bestFit="1" customWidth="1"/>
    <col min="10" max="14" width="14.5" style="51" customWidth="1"/>
    <col min="15" max="15" width="5.59765625" style="52" bestFit="1" customWidth="1"/>
    <col min="16" max="16" width="8" style="51"/>
    <col min="17" max="17" width="8" style="53"/>
    <col min="18" max="16384" width="8" style="51"/>
  </cols>
  <sheetData>
    <row r="2" spans="1:20" ht="17.399999999999999">
      <c r="A2" s="192"/>
      <c r="B2" s="640" t="s">
        <v>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20" ht="17.399999999999999">
      <c r="A3" s="193"/>
      <c r="B3" s="641" t="s">
        <v>9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20" ht="17.399999999999999">
      <c r="B4" s="642" t="s">
        <v>11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20">
      <c r="G5" s="66"/>
      <c r="H5" s="186"/>
    </row>
    <row r="6" spans="1:20">
      <c r="A6" s="181" t="s">
        <v>10</v>
      </c>
      <c r="B6" s="67"/>
      <c r="C6" s="68"/>
      <c r="D6" s="68"/>
      <c r="E6" s="68"/>
      <c r="F6" s="68"/>
      <c r="G6" s="311"/>
      <c r="H6" s="67"/>
      <c r="I6" s="69"/>
      <c r="J6" s="68"/>
      <c r="K6" s="68"/>
      <c r="M6" s="70"/>
      <c r="N6" s="71"/>
    </row>
    <row r="7" spans="1:20" ht="15" customHeight="1">
      <c r="A7" s="645" t="s">
        <v>31</v>
      </c>
      <c r="B7" s="646"/>
      <c r="C7" s="649" t="s">
        <v>32</v>
      </c>
      <c r="D7" s="650"/>
      <c r="E7" s="651"/>
      <c r="F7" s="242" t="s">
        <v>12</v>
      </c>
      <c r="G7" s="652" t="s">
        <v>13</v>
      </c>
      <c r="H7" s="646"/>
      <c r="I7" s="330" t="s">
        <v>87</v>
      </c>
      <c r="J7" s="653" t="s">
        <v>12</v>
      </c>
      <c r="K7" s="654"/>
      <c r="L7" s="654"/>
      <c r="M7" s="654"/>
      <c r="N7" s="655"/>
      <c r="O7" s="245"/>
    </row>
    <row r="8" spans="1:20" ht="27.6">
      <c r="A8" s="647"/>
      <c r="B8" s="648"/>
      <c r="C8" s="240" t="s">
        <v>14</v>
      </c>
      <c r="D8" s="241" t="s">
        <v>15</v>
      </c>
      <c r="E8" s="239"/>
      <c r="F8" s="243" t="s">
        <v>16</v>
      </c>
      <c r="G8" s="643" t="s">
        <v>17</v>
      </c>
      <c r="H8" s="644"/>
      <c r="I8" s="246" t="s">
        <v>12</v>
      </c>
      <c r="J8" s="244" t="s">
        <v>18</v>
      </c>
      <c r="K8" s="244" t="s">
        <v>19</v>
      </c>
      <c r="L8" s="329" t="s">
        <v>20</v>
      </c>
      <c r="M8" s="244" t="s">
        <v>21</v>
      </c>
      <c r="N8" s="247" t="s">
        <v>22</v>
      </c>
      <c r="P8" s="271"/>
    </row>
    <row r="9" spans="1:20" ht="15">
      <c r="A9" s="450"/>
      <c r="B9" s="462"/>
      <c r="C9" s="463"/>
      <c r="D9" s="466"/>
      <c r="E9" s="405" t="s">
        <v>85</v>
      </c>
      <c r="F9" s="394">
        <f>C9+2</f>
        <v>2</v>
      </c>
      <c r="G9" s="374" t="s">
        <v>91</v>
      </c>
      <c r="H9" s="372"/>
      <c r="I9" s="370">
        <v>44723</v>
      </c>
      <c r="J9" s="288"/>
      <c r="K9" s="288">
        <f>I9+11</f>
        <v>44734</v>
      </c>
      <c r="L9" s="371">
        <f>I9+15</f>
        <v>44738</v>
      </c>
      <c r="M9" s="288">
        <f>I9+18</f>
        <v>44741</v>
      </c>
      <c r="N9" s="290">
        <f>K9+7</f>
        <v>44741</v>
      </c>
      <c r="O9" s="248" t="s">
        <v>71</v>
      </c>
      <c r="P9" s="271"/>
      <c r="S9" s="271"/>
    </row>
    <row r="10" spans="1:20" ht="15">
      <c r="A10" s="403" t="str">
        <f>'Persian Gulf via SIN'!A11</f>
        <v>SANTA LOUKIA</v>
      </c>
      <c r="B10" s="430" t="str">
        <f>'Persian Gulf via SIN'!B11</f>
        <v>194S</v>
      </c>
      <c r="C10" s="464"/>
      <c r="D10" s="469">
        <f>'Persian Gulf via SIN'!D11</f>
        <v>44717</v>
      </c>
      <c r="E10" s="406" t="s">
        <v>23</v>
      </c>
      <c r="F10" s="431">
        <f t="shared" ref="F10:F19" si="0">D10+2</f>
        <v>44719</v>
      </c>
      <c r="G10" s="367" t="s">
        <v>91</v>
      </c>
      <c r="H10" s="324"/>
      <c r="I10" s="375">
        <v>44726</v>
      </c>
      <c r="J10" s="296">
        <f>I10+9</f>
        <v>44735</v>
      </c>
      <c r="K10" s="296">
        <f>I10+13</f>
        <v>44739</v>
      </c>
      <c r="L10" s="220">
        <f>I10+17</f>
        <v>44743</v>
      </c>
      <c r="M10" s="228">
        <f>I10+20</f>
        <v>44746</v>
      </c>
      <c r="N10" s="297">
        <f>K10+7</f>
        <v>44746</v>
      </c>
      <c r="O10" s="187" t="s">
        <v>72</v>
      </c>
      <c r="P10" s="271"/>
      <c r="Q10" s="271"/>
      <c r="S10" s="271"/>
      <c r="T10" s="271"/>
    </row>
    <row r="11" spans="1:20" ht="15">
      <c r="A11" s="404" t="str">
        <f>'Persian Gulf via SIN'!A12</f>
        <v>SPIRIT OF CAPE TOWN</v>
      </c>
      <c r="B11" s="433" t="str">
        <f>'Persian Gulf via SIN'!B12</f>
        <v>015S</v>
      </c>
      <c r="C11" s="472"/>
      <c r="D11" s="471">
        <f>'Persian Gulf via SIN'!D12</f>
        <v>44718</v>
      </c>
      <c r="E11" s="407" t="s">
        <v>24</v>
      </c>
      <c r="F11" s="429">
        <f t="shared" si="0"/>
        <v>44720</v>
      </c>
      <c r="G11" s="367"/>
      <c r="H11" s="324"/>
      <c r="I11" s="375"/>
      <c r="J11" s="296"/>
      <c r="K11" s="296"/>
      <c r="L11" s="220"/>
      <c r="M11" s="228"/>
      <c r="N11" s="297"/>
      <c r="O11" s="187"/>
      <c r="P11" s="271"/>
      <c r="Q11" s="271"/>
      <c r="S11" s="271"/>
      <c r="T11" s="271"/>
    </row>
    <row r="12" spans="1:20" ht="27.6">
      <c r="A12" s="560" t="str">
        <f>'Persian Gulf via SIN'!A13</f>
        <v>HANSA OSTERBURG</v>
      </c>
      <c r="B12" s="561" t="str">
        <f>'Persian Gulf via SIN'!B13</f>
        <v>015S</v>
      </c>
      <c r="C12" s="562"/>
      <c r="D12" s="563">
        <f>'Persian Gulf via SIN'!D13</f>
        <v>44718</v>
      </c>
      <c r="E12" s="567" t="s">
        <v>24</v>
      </c>
      <c r="F12" s="565">
        <f>D12+2</f>
        <v>44720</v>
      </c>
      <c r="G12" s="373"/>
      <c r="H12" s="334"/>
      <c r="I12" s="298"/>
      <c r="J12" s="299"/>
      <c r="K12" s="299"/>
      <c r="L12" s="250"/>
      <c r="M12" s="251"/>
      <c r="N12" s="300"/>
    </row>
    <row r="13" spans="1:20">
      <c r="A13" s="450"/>
      <c r="B13" s="451"/>
      <c r="C13" s="468"/>
      <c r="D13" s="405"/>
      <c r="E13" s="405" t="s">
        <v>85</v>
      </c>
      <c r="F13" s="395">
        <f>C13+2</f>
        <v>2</v>
      </c>
      <c r="G13" s="374" t="s">
        <v>91</v>
      </c>
      <c r="H13" s="372"/>
      <c r="I13" s="370">
        <f>I9+7</f>
        <v>44730</v>
      </c>
      <c r="J13" s="288"/>
      <c r="K13" s="288">
        <f>I13+11</f>
        <v>44741</v>
      </c>
      <c r="L13" s="371">
        <f>I13+15</f>
        <v>44745</v>
      </c>
      <c r="M13" s="288">
        <f>I13+18</f>
        <v>44748</v>
      </c>
      <c r="N13" s="290">
        <f>K13+7</f>
        <v>44748</v>
      </c>
      <c r="O13" s="248"/>
    </row>
    <row r="14" spans="1:20">
      <c r="A14" s="403" t="str">
        <f>'Persian Gulf via SIN'!A15</f>
        <v>CAPE FAWLEY</v>
      </c>
      <c r="B14" s="617" t="str">
        <f>'Persian Gulf via SIN'!B15</f>
        <v>075S</v>
      </c>
      <c r="C14" s="467"/>
      <c r="D14" s="445">
        <f>D10+7</f>
        <v>44724</v>
      </c>
      <c r="E14" s="406" t="s">
        <v>23</v>
      </c>
      <c r="F14" s="366">
        <f t="shared" si="0"/>
        <v>44726</v>
      </c>
      <c r="G14" s="367" t="s">
        <v>176</v>
      </c>
      <c r="H14" s="335" t="s">
        <v>177</v>
      </c>
      <c r="I14" s="346">
        <f>I10+7</f>
        <v>44733</v>
      </c>
      <c r="J14" s="296">
        <f>I14+9</f>
        <v>44742</v>
      </c>
      <c r="K14" s="296">
        <f>I14+13</f>
        <v>44746</v>
      </c>
      <c r="L14" s="220">
        <f>I14+17</f>
        <v>44750</v>
      </c>
      <c r="M14" s="228">
        <f>I14+20</f>
        <v>44753</v>
      </c>
      <c r="N14" s="297">
        <f>K14+7</f>
        <v>44753</v>
      </c>
      <c r="O14" s="249"/>
    </row>
    <row r="15" spans="1:20">
      <c r="A15" s="404" t="str">
        <f>'Persian Gulf via SIN'!A16</f>
        <v>CSCL LIMA</v>
      </c>
      <c r="B15" s="408" t="str">
        <f>'Persian Gulf via SIN'!B16</f>
        <v>133S</v>
      </c>
      <c r="C15" s="467"/>
      <c r="D15" s="407">
        <f>D11+7</f>
        <v>44725</v>
      </c>
      <c r="E15" s="407" t="s">
        <v>24</v>
      </c>
      <c r="F15" s="396">
        <f t="shared" si="0"/>
        <v>44727</v>
      </c>
      <c r="G15" s="347"/>
      <c r="H15" s="335"/>
      <c r="I15" s="346"/>
      <c r="J15" s="296"/>
      <c r="K15" s="296"/>
      <c r="L15" s="220"/>
      <c r="M15" s="228"/>
      <c r="N15" s="297"/>
      <c r="O15" s="249"/>
    </row>
    <row r="16" spans="1:20" ht="27.6">
      <c r="A16" s="568" t="str">
        <f>'Persian Gulf via SIN'!A17</f>
        <v>HANSA OSTERBURG</v>
      </c>
      <c r="B16" s="569" t="str">
        <f>'Persian Gulf via SIN'!B17</f>
        <v>016S</v>
      </c>
      <c r="C16" s="566"/>
      <c r="D16" s="563">
        <f>D12+7</f>
        <v>44725</v>
      </c>
      <c r="E16" s="567" t="s">
        <v>24</v>
      </c>
      <c r="F16" s="565">
        <f>F12+7</f>
        <v>44727</v>
      </c>
      <c r="G16" s="373"/>
      <c r="H16" s="334"/>
      <c r="I16" s="299"/>
      <c r="J16" s="299"/>
      <c r="K16" s="299"/>
      <c r="L16" s="250"/>
      <c r="M16" s="251"/>
      <c r="N16" s="300"/>
    </row>
    <row r="17" spans="1:17" s="53" customFormat="1">
      <c r="A17" s="446"/>
      <c r="B17" s="465"/>
      <c r="C17" s="447"/>
      <c r="D17" s="397"/>
      <c r="E17" s="410" t="s">
        <v>85</v>
      </c>
      <c r="F17" s="395">
        <f>C17+2</f>
        <v>2</v>
      </c>
      <c r="G17" s="374" t="s">
        <v>91</v>
      </c>
      <c r="H17" s="480"/>
      <c r="I17" s="348">
        <f>I13+7</f>
        <v>44737</v>
      </c>
      <c r="J17" s="321"/>
      <c r="K17" s="348">
        <f>I17+11</f>
        <v>44748</v>
      </c>
      <c r="L17" s="348">
        <f>I17+15</f>
        <v>44752</v>
      </c>
      <c r="M17" s="348">
        <f>I17+18</f>
        <v>44755</v>
      </c>
      <c r="N17" s="348">
        <f>K17+7</f>
        <v>44755</v>
      </c>
      <c r="O17" s="611"/>
    </row>
    <row r="18" spans="1:17" s="53" customFormat="1">
      <c r="A18" s="403" t="str">
        <f>'Persian Gulf via SIN'!A19</f>
        <v>SANTA LOUKIA</v>
      </c>
      <c r="B18" s="441" t="str">
        <f>'Persian Gulf via SIN'!B19</f>
        <v>195S</v>
      </c>
      <c r="C18" s="448"/>
      <c r="D18" s="364">
        <f>D14+7</f>
        <v>44731</v>
      </c>
      <c r="E18" s="406" t="s">
        <v>23</v>
      </c>
      <c r="F18" s="366">
        <f t="shared" si="0"/>
        <v>44733</v>
      </c>
      <c r="G18" s="367" t="s">
        <v>178</v>
      </c>
      <c r="H18" s="376" t="s">
        <v>179</v>
      </c>
      <c r="I18" s="346">
        <f>I14+7</f>
        <v>44740</v>
      </c>
      <c r="J18" s="296">
        <f>I18+9</f>
        <v>44749</v>
      </c>
      <c r="K18" s="296">
        <f>I18+13</f>
        <v>44753</v>
      </c>
      <c r="L18" s="220">
        <f>I18+17</f>
        <v>44757</v>
      </c>
      <c r="M18" s="228">
        <f>I18+20</f>
        <v>44760</v>
      </c>
      <c r="N18" s="297">
        <f>K18+7</f>
        <v>44760</v>
      </c>
      <c r="O18" s="187"/>
    </row>
    <row r="19" spans="1:17" s="53" customFormat="1">
      <c r="A19" s="404" t="str">
        <f>'Persian Gulf via SIN'!A20</f>
        <v>SPIRIT OF CAPE TOWN</v>
      </c>
      <c r="B19" s="433" t="str">
        <f>'Persian Gulf via SIN'!B20</f>
        <v>016S</v>
      </c>
      <c r="C19" s="448"/>
      <c r="D19" s="546">
        <f>D15+7</f>
        <v>44732</v>
      </c>
      <c r="E19" s="407" t="s">
        <v>24</v>
      </c>
      <c r="F19" s="570">
        <f t="shared" si="0"/>
        <v>44734</v>
      </c>
      <c r="G19" s="588"/>
      <c r="H19" s="589"/>
      <c r="I19" s="590"/>
      <c r="J19" s="591"/>
      <c r="K19" s="591"/>
      <c r="L19" s="382"/>
      <c r="M19" s="591"/>
      <c r="N19" s="592"/>
      <c r="O19" s="54"/>
    </row>
    <row r="20" spans="1:17" s="552" customFormat="1" ht="27.6">
      <c r="A20" s="568" t="str">
        <f>'Persian Gulf via SIN'!A21</f>
        <v>HANSA OSTERBURG</v>
      </c>
      <c r="B20" s="569" t="str">
        <f>'Persian Gulf via SIN'!B21</f>
        <v>017S</v>
      </c>
      <c r="C20" s="577"/>
      <c r="D20" s="582">
        <f>D16+7</f>
        <v>44732</v>
      </c>
      <c r="E20" s="581" t="s">
        <v>24</v>
      </c>
      <c r="F20" s="578">
        <f>F16+7</f>
        <v>44734</v>
      </c>
      <c r="G20" s="373"/>
      <c r="H20" s="381"/>
      <c r="I20" s="299"/>
      <c r="J20" s="299"/>
      <c r="K20" s="299"/>
      <c r="L20" s="382"/>
      <c r="M20" s="299"/>
      <c r="N20" s="607"/>
      <c r="O20" s="551"/>
    </row>
    <row r="21" spans="1:17" s="53" customFormat="1">
      <c r="A21" s="450"/>
      <c r="B21" s="462"/>
      <c r="C21" s="447"/>
      <c r="D21" s="574"/>
      <c r="E21" s="410" t="s">
        <v>85</v>
      </c>
      <c r="F21" s="218"/>
      <c r="G21" s="595" t="s">
        <v>91</v>
      </c>
      <c r="H21" s="596"/>
      <c r="I21" s="287">
        <f>I17+7</f>
        <v>44744</v>
      </c>
      <c r="J21" s="288"/>
      <c r="K21" s="288">
        <f>I21+11</f>
        <v>44755</v>
      </c>
      <c r="L21" s="289">
        <f>I21+15</f>
        <v>44759</v>
      </c>
      <c r="M21" s="288">
        <f>I21+18</f>
        <v>44762</v>
      </c>
      <c r="N21" s="290">
        <f>K21+7</f>
        <v>44762</v>
      </c>
      <c r="O21" s="248"/>
    </row>
    <row r="22" spans="1:17" s="53" customFormat="1">
      <c r="A22" s="403" t="str">
        <f>'Persian Gulf via SIN'!A23</f>
        <v>CAPE FAWLEY</v>
      </c>
      <c r="B22" s="441" t="str">
        <f>'Persian Gulf via SIN'!B23</f>
        <v>076S</v>
      </c>
      <c r="C22" s="448"/>
      <c r="D22" s="364">
        <f>D18+7</f>
        <v>44738</v>
      </c>
      <c r="E22" s="406" t="s">
        <v>23</v>
      </c>
      <c r="F22" s="366">
        <f>D22+2</f>
        <v>44740</v>
      </c>
      <c r="G22" s="367" t="s">
        <v>91</v>
      </c>
      <c r="H22" s="324"/>
      <c r="I22" s="301">
        <f>I18+7</f>
        <v>44747</v>
      </c>
      <c r="J22" s="296">
        <f>I22+9</f>
        <v>44756</v>
      </c>
      <c r="K22" s="296">
        <f>I22+13</f>
        <v>44760</v>
      </c>
      <c r="L22" s="220">
        <f>I22+17</f>
        <v>44764</v>
      </c>
      <c r="M22" s="228">
        <f>I22+20</f>
        <v>44767</v>
      </c>
      <c r="N22" s="297">
        <f>K22+7</f>
        <v>44767</v>
      </c>
      <c r="O22" s="187"/>
    </row>
    <row r="23" spans="1:17" s="53" customFormat="1">
      <c r="A23" s="575" t="str">
        <f>'Persian Gulf via SIN'!A24</f>
        <v>CSCL LIMA</v>
      </c>
      <c r="B23" s="378" t="str">
        <f>'Persian Gulf via SIN'!B24</f>
        <v>134S</v>
      </c>
      <c r="C23" s="216"/>
      <c r="D23" s="546">
        <f>D19+7</f>
        <v>44739</v>
      </c>
      <c r="E23" s="407" t="s">
        <v>24</v>
      </c>
      <c r="F23" s="570">
        <f>D23+2</f>
        <v>44741</v>
      </c>
      <c r="G23" s="588"/>
      <c r="H23" s="589"/>
      <c r="I23" s="590"/>
      <c r="J23" s="591"/>
      <c r="K23" s="591"/>
      <c r="L23" s="382"/>
      <c r="M23" s="591"/>
      <c r="N23" s="608"/>
      <c r="O23" s="551"/>
      <c r="P23" s="552"/>
      <c r="Q23" s="552"/>
    </row>
    <row r="24" spans="1:17" s="552" customFormat="1" ht="27.6">
      <c r="A24" s="568" t="str">
        <f>'Persian Gulf via SIN'!A25</f>
        <v>HANSA OSTERBURG</v>
      </c>
      <c r="B24" s="569" t="str">
        <f>'Persian Gulf via SIN'!B25</f>
        <v>018S</v>
      </c>
      <c r="C24" s="579"/>
      <c r="D24" s="580">
        <f>D20+7</f>
        <v>44739</v>
      </c>
      <c r="E24" s="581" t="s">
        <v>24</v>
      </c>
      <c r="F24" s="581">
        <f>F20+7</f>
        <v>44741</v>
      </c>
      <c r="G24" s="380"/>
      <c r="H24" s="381"/>
      <c r="I24" s="298"/>
      <c r="J24" s="298"/>
      <c r="K24" s="298"/>
      <c r="L24" s="609"/>
      <c r="M24" s="298"/>
      <c r="N24" s="609"/>
      <c r="O24" s="610"/>
    </row>
    <row r="25" spans="1:17" ht="14.4">
      <c r="A25" s="593"/>
      <c r="B25" s="594"/>
      <c r="C25" s="55"/>
      <c r="D25" s="56"/>
      <c r="E25" s="57"/>
      <c r="F25" s="56"/>
      <c r="G25" s="604"/>
      <c r="H25" s="605"/>
      <c r="I25" s="606"/>
      <c r="J25" s="58"/>
      <c r="K25" s="58"/>
      <c r="L25" s="59"/>
      <c r="M25" s="60"/>
      <c r="N25" s="61"/>
      <c r="O25" s="245"/>
      <c r="P25" s="61"/>
      <c r="Q25" s="552"/>
    </row>
    <row r="26" spans="1:17" ht="14.4">
      <c r="H26" s="336"/>
      <c r="L26" s="72"/>
      <c r="M26" s="72"/>
      <c r="N26" s="73" t="s">
        <v>25</v>
      </c>
      <c r="O26" s="245"/>
      <c r="P26" s="61"/>
      <c r="Q26" s="552"/>
    </row>
    <row r="27" spans="1:17">
      <c r="A27" s="79" t="s">
        <v>26</v>
      </c>
      <c r="B27" s="79"/>
      <c r="C27" s="74"/>
      <c r="D27" s="74"/>
      <c r="E27" s="77"/>
      <c r="F27" s="77"/>
      <c r="G27" s="129"/>
      <c r="H27" s="316"/>
      <c r="I27" s="62"/>
      <c r="J27" s="81"/>
      <c r="K27" s="81"/>
    </row>
    <row r="28" spans="1:17" ht="14.4">
      <c r="A28" s="63" t="s">
        <v>90</v>
      </c>
      <c r="B28" s="82"/>
      <c r="C28" s="83"/>
      <c r="D28" s="83"/>
      <c r="E28" s="84"/>
      <c r="F28" s="84"/>
      <c r="G28" s="85"/>
      <c r="H28" s="317"/>
      <c r="I28" s="86"/>
      <c r="J28" s="81"/>
      <c r="K28" s="81"/>
    </row>
    <row r="29" spans="1:17" ht="14.4">
      <c r="A29" s="64" t="s">
        <v>27</v>
      </c>
      <c r="B29" s="87"/>
      <c r="C29" s="88"/>
      <c r="D29" s="88"/>
      <c r="E29" s="88"/>
      <c r="F29" s="88"/>
      <c r="G29" s="129"/>
      <c r="H29" s="316"/>
      <c r="I29" s="89"/>
      <c r="J29" s="81"/>
      <c r="K29" s="81"/>
    </row>
    <row r="30" spans="1:17" ht="14.4">
      <c r="A30" s="65" t="s">
        <v>28</v>
      </c>
      <c r="B30" s="78"/>
      <c r="C30" s="90"/>
      <c r="D30" s="90"/>
      <c r="E30" s="90"/>
      <c r="F30" s="90"/>
      <c r="G30" s="129"/>
      <c r="H30" s="316"/>
      <c r="I30" s="89"/>
      <c r="J30" s="81"/>
      <c r="K30" s="81"/>
    </row>
    <row r="31" spans="1:17">
      <c r="A31" s="91"/>
      <c r="B31" s="92"/>
      <c r="C31" s="92"/>
      <c r="D31" s="93"/>
      <c r="E31" s="84"/>
      <c r="F31" s="84"/>
      <c r="G31" s="94"/>
      <c r="H31" s="318"/>
      <c r="I31" s="80"/>
      <c r="J31" s="81"/>
      <c r="K31" s="81"/>
    </row>
    <row r="32" spans="1:17" ht="14.4">
      <c r="A32" s="50" t="s">
        <v>69</v>
      </c>
      <c r="B32" s="95"/>
      <c r="C32" s="96"/>
      <c r="D32" s="96"/>
      <c r="E32" s="97"/>
      <c r="F32" s="98"/>
      <c r="G32" s="76"/>
      <c r="H32" s="319"/>
      <c r="I32" s="86"/>
      <c r="J32" s="81"/>
      <c r="K32" s="81"/>
    </row>
    <row r="33" spans="1:11">
      <c r="A33" s="50" t="s">
        <v>70</v>
      </c>
      <c r="B33" s="99"/>
      <c r="C33" s="100"/>
      <c r="D33" s="100"/>
      <c r="E33" s="101"/>
      <c r="F33" s="102"/>
      <c r="G33" s="85"/>
      <c r="H33" s="317"/>
      <c r="I33" s="80"/>
      <c r="J33" s="81"/>
      <c r="K33" s="81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5"/>
  <sheetViews>
    <sheetView showGridLines="0" zoomScale="80" zoomScaleNormal="80" workbookViewId="0">
      <selection activeCell="K33" sqref="K33"/>
    </sheetView>
  </sheetViews>
  <sheetFormatPr defaultColWidth="8" defaultRowHeight="13.8"/>
  <cols>
    <col min="1" max="1" width="20.09765625" style="151" customWidth="1"/>
    <col min="2" max="2" width="9.796875" style="162" bestFit="1" customWidth="1"/>
    <col min="3" max="3" width="9.59765625" style="162" customWidth="1"/>
    <col min="4" max="4" width="8.5" style="206" customWidth="1"/>
    <col min="5" max="5" width="6.59765625" style="206" customWidth="1"/>
    <col min="6" max="6" width="9.796875" style="206" customWidth="1"/>
    <col min="7" max="7" width="21.09765625" style="136" bestFit="1" customWidth="1"/>
    <col min="8" max="8" width="13.09765625" style="136" customWidth="1"/>
    <col min="9" max="9" width="10.59765625" style="147" bestFit="1" customWidth="1"/>
    <col min="10" max="10" width="15.59765625" style="147" customWidth="1"/>
    <col min="11" max="14" width="15.59765625" style="136" customWidth="1"/>
    <col min="15" max="15" width="8.09765625" style="136" customWidth="1"/>
    <col min="16" max="16" width="5" style="136" customWidth="1"/>
    <col min="17" max="17" width="6.796875" style="136" customWidth="1"/>
    <col min="18" max="16384" width="8" style="136"/>
  </cols>
  <sheetData>
    <row r="1" spans="1:17" ht="17.399999999999999">
      <c r="A1" s="198"/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198"/>
    </row>
    <row r="2" spans="1:17" ht="17.399999999999999">
      <c r="A2" s="199"/>
      <c r="B2" s="657" t="s">
        <v>47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7">
      <c r="A5" s="146"/>
      <c r="B5" s="141"/>
      <c r="C5" s="141"/>
      <c r="D5" s="202"/>
      <c r="E5" s="202"/>
      <c r="F5" s="202"/>
      <c r="G5" s="143"/>
      <c r="H5" s="143"/>
      <c r="I5" s="144"/>
      <c r="J5" s="144"/>
      <c r="K5" s="145"/>
    </row>
    <row r="6" spans="1:17">
      <c r="A6" s="183" t="s">
        <v>10</v>
      </c>
      <c r="B6" s="141"/>
      <c r="C6" s="141"/>
      <c r="D6" s="202"/>
      <c r="E6" s="202"/>
      <c r="F6" s="202"/>
      <c r="M6" s="148"/>
      <c r="N6" s="149"/>
    </row>
    <row r="7" spans="1:17">
      <c r="A7" s="645" t="s">
        <v>31</v>
      </c>
      <c r="B7" s="652"/>
      <c r="C7" s="649" t="s">
        <v>32</v>
      </c>
      <c r="D7" s="650"/>
      <c r="E7" s="651"/>
      <c r="F7" s="242" t="s">
        <v>12</v>
      </c>
      <c r="G7" s="645" t="s">
        <v>13</v>
      </c>
      <c r="H7" s="652"/>
      <c r="I7" s="224" t="s">
        <v>87</v>
      </c>
      <c r="J7" s="661" t="s">
        <v>12</v>
      </c>
      <c r="K7" s="661"/>
      <c r="L7" s="661"/>
      <c r="M7" s="661"/>
      <c r="N7" s="662"/>
    </row>
    <row r="8" spans="1:17" ht="27.6">
      <c r="A8" s="647"/>
      <c r="B8" s="658"/>
      <c r="C8" s="240" t="s">
        <v>14</v>
      </c>
      <c r="D8" s="241" t="s">
        <v>15</v>
      </c>
      <c r="E8" s="239"/>
      <c r="F8" s="243" t="s">
        <v>16</v>
      </c>
      <c r="G8" s="659" t="s">
        <v>17</v>
      </c>
      <c r="H8" s="660"/>
      <c r="I8" s="223" t="s">
        <v>12</v>
      </c>
      <c r="J8" s="225" t="s">
        <v>48</v>
      </c>
      <c r="K8" s="229" t="s">
        <v>49</v>
      </c>
      <c r="L8" s="233" t="s">
        <v>50</v>
      </c>
      <c r="M8" s="232" t="s">
        <v>51</v>
      </c>
      <c r="N8" s="232" t="s">
        <v>52</v>
      </c>
    </row>
    <row r="9" spans="1:17" ht="15">
      <c r="A9" s="450"/>
      <c r="B9" s="462"/>
      <c r="C9" s="463"/>
      <c r="D9" s="466"/>
      <c r="E9" s="405" t="s">
        <v>85</v>
      </c>
      <c r="F9" s="410">
        <f>C9+2</f>
        <v>2</v>
      </c>
      <c r="G9" s="481" t="s">
        <v>126</v>
      </c>
      <c r="H9" s="482" t="s">
        <v>153</v>
      </c>
      <c r="I9" s="221">
        <v>44721</v>
      </c>
      <c r="J9" s="226">
        <f>I9+12</f>
        <v>44733</v>
      </c>
      <c r="K9" s="226">
        <f>I9+14</f>
        <v>44735</v>
      </c>
      <c r="L9" s="230" t="s">
        <v>42</v>
      </c>
      <c r="M9" s="226">
        <f>I9+17</f>
        <v>44738</v>
      </c>
      <c r="N9" s="226">
        <f>I9+20</f>
        <v>44741</v>
      </c>
      <c r="O9" s="219" t="s">
        <v>78</v>
      </c>
      <c r="P9" s="271"/>
      <c r="Q9" s="271"/>
    </row>
    <row r="10" spans="1:17" ht="15">
      <c r="A10" s="403" t="str">
        <f>'Persian Gulf via SIN'!A11</f>
        <v>SANTA LOUKIA</v>
      </c>
      <c r="B10" s="430" t="str">
        <f>'Persian Gulf via SIN'!B11</f>
        <v>194S</v>
      </c>
      <c r="C10" s="464"/>
      <c r="D10" s="469">
        <f>'Persian Gulf via SIN'!D11</f>
        <v>44717</v>
      </c>
      <c r="E10" s="406" t="s">
        <v>23</v>
      </c>
      <c r="F10" s="365">
        <f t="shared" ref="F10:F15" si="0">D10+2</f>
        <v>44719</v>
      </c>
      <c r="G10" s="483" t="s">
        <v>124</v>
      </c>
      <c r="H10" s="484" t="s">
        <v>155</v>
      </c>
      <c r="I10" s="340">
        <v>44722</v>
      </c>
      <c r="J10" s="341"/>
      <c r="K10" s="341"/>
      <c r="L10" s="342">
        <f>I10+7</f>
        <v>44729</v>
      </c>
      <c r="M10" s="341"/>
      <c r="N10" s="341"/>
      <c r="O10" s="343" t="s">
        <v>92</v>
      </c>
      <c r="P10" s="271"/>
      <c r="Q10" s="271"/>
    </row>
    <row r="11" spans="1:17" ht="15">
      <c r="A11" s="404" t="str">
        <f>'Persian Gulf via SIN'!A12</f>
        <v>SPIRIT OF CAPE TOWN</v>
      </c>
      <c r="B11" s="433" t="str">
        <f>'Persian Gulf via SIN'!B12</f>
        <v>015S</v>
      </c>
      <c r="C11" s="472"/>
      <c r="D11" s="471">
        <f>'Persian Gulf via SIN'!D12</f>
        <v>44718</v>
      </c>
      <c r="E11" s="407" t="s">
        <v>24</v>
      </c>
      <c r="F11" s="411">
        <f t="shared" si="0"/>
        <v>44720</v>
      </c>
      <c r="G11" s="485" t="s">
        <v>133</v>
      </c>
      <c r="H11" s="486" t="s">
        <v>143</v>
      </c>
      <c r="I11" s="222">
        <v>44722</v>
      </c>
      <c r="J11" s="227">
        <f>I11+16</f>
        <v>44738</v>
      </c>
      <c r="K11" s="227">
        <f>I11+13</f>
        <v>44735</v>
      </c>
      <c r="L11" s="234" t="s">
        <v>42</v>
      </c>
      <c r="M11" s="227">
        <f>I11+11</f>
        <v>44733</v>
      </c>
      <c r="N11" s="216" t="s">
        <v>42</v>
      </c>
      <c r="O11" s="150" t="s">
        <v>76</v>
      </c>
      <c r="P11" s="271"/>
      <c r="Q11" s="271"/>
    </row>
    <row r="12" spans="1:17" ht="15">
      <c r="A12" s="560" t="str">
        <f>'Persian Gulf via SIN'!A13</f>
        <v>HANSA OSTERBURG</v>
      </c>
      <c r="B12" s="561" t="str">
        <f>'Persian Gulf via SIN'!B13</f>
        <v>015S</v>
      </c>
      <c r="C12" s="562"/>
      <c r="D12" s="563">
        <f>'Persian Gulf via SIN'!D13</f>
        <v>44718</v>
      </c>
      <c r="E12" s="567" t="s">
        <v>24</v>
      </c>
      <c r="F12" s="567">
        <f>D12+2</f>
        <v>44720</v>
      </c>
      <c r="G12" s="487" t="s">
        <v>145</v>
      </c>
      <c r="H12" s="488" t="s">
        <v>184</v>
      </c>
      <c r="I12" s="296">
        <v>44725</v>
      </c>
      <c r="J12" s="216" t="s">
        <v>42</v>
      </c>
      <c r="K12" s="228">
        <f>I12+16</f>
        <v>44741</v>
      </c>
      <c r="L12" s="231">
        <f>I12+9</f>
        <v>44734</v>
      </c>
      <c r="M12" s="228">
        <f>I12+19</f>
        <v>44744</v>
      </c>
      <c r="N12" s="228">
        <f>I12+22</f>
        <v>44747</v>
      </c>
      <c r="O12" s="412" t="s">
        <v>77</v>
      </c>
      <c r="P12" s="272"/>
      <c r="Q12" s="272"/>
    </row>
    <row r="13" spans="1:17">
      <c r="A13" s="450"/>
      <c r="B13" s="451"/>
      <c r="C13" s="468"/>
      <c r="D13" s="405"/>
      <c r="E13" s="405" t="s">
        <v>85</v>
      </c>
      <c r="F13" s="395">
        <f>C13+2</f>
        <v>2</v>
      </c>
      <c r="G13" s="489" t="s">
        <v>116</v>
      </c>
      <c r="H13" s="490" t="s">
        <v>180</v>
      </c>
      <c r="I13" s="221">
        <f>I9+7</f>
        <v>44728</v>
      </c>
      <c r="J13" s="226">
        <f>I13+12</f>
        <v>44740</v>
      </c>
      <c r="K13" s="226">
        <f>I13+14</f>
        <v>44742</v>
      </c>
      <c r="L13" s="230" t="s">
        <v>42</v>
      </c>
      <c r="M13" s="226">
        <f>I13+17</f>
        <v>44745</v>
      </c>
      <c r="N13" s="226">
        <f>I13+20</f>
        <v>44748</v>
      </c>
      <c r="O13" s="150"/>
      <c r="P13" s="151"/>
      <c r="Q13" s="152"/>
    </row>
    <row r="14" spans="1:17">
      <c r="A14" s="403" t="str">
        <f>'Persian Gulf via SIN'!A15</f>
        <v>CAPE FAWLEY</v>
      </c>
      <c r="B14" s="617" t="str">
        <f>'Persian Gulf via SIN'!B15</f>
        <v>075S</v>
      </c>
      <c r="C14" s="467"/>
      <c r="D14" s="445">
        <f>D10+7</f>
        <v>44724</v>
      </c>
      <c r="E14" s="406" t="s">
        <v>23</v>
      </c>
      <c r="F14" s="366">
        <f t="shared" si="0"/>
        <v>44726</v>
      </c>
      <c r="G14" s="491" t="s">
        <v>154</v>
      </c>
      <c r="H14" s="484" t="s">
        <v>144</v>
      </c>
      <c r="I14" s="340">
        <f>I10+7</f>
        <v>44729</v>
      </c>
      <c r="J14" s="341"/>
      <c r="K14" s="341"/>
      <c r="L14" s="342">
        <f>I14+7</f>
        <v>44736</v>
      </c>
      <c r="M14" s="341"/>
      <c r="N14" s="341"/>
      <c r="O14" s="150"/>
      <c r="P14" s="151"/>
      <c r="Q14" s="152"/>
    </row>
    <row r="15" spans="1:17">
      <c r="A15" s="404" t="str">
        <f>'Persian Gulf via SIN'!A16</f>
        <v>CSCL LIMA</v>
      </c>
      <c r="B15" s="408" t="str">
        <f>'Persian Gulf via SIN'!B16</f>
        <v>133S</v>
      </c>
      <c r="C15" s="467"/>
      <c r="D15" s="407">
        <f>D11+7</f>
        <v>44725</v>
      </c>
      <c r="E15" s="407" t="s">
        <v>24</v>
      </c>
      <c r="F15" s="396">
        <f t="shared" si="0"/>
        <v>44727</v>
      </c>
      <c r="G15" s="492" t="s">
        <v>183</v>
      </c>
      <c r="H15" s="486" t="s">
        <v>184</v>
      </c>
      <c r="I15" s="222">
        <f>I11+7</f>
        <v>44729</v>
      </c>
      <c r="J15" s="227">
        <f>I15+16</f>
        <v>44745</v>
      </c>
      <c r="K15" s="227">
        <f>I15+13</f>
        <v>44742</v>
      </c>
      <c r="L15" s="234" t="s">
        <v>42</v>
      </c>
      <c r="M15" s="227">
        <f>I15+11</f>
        <v>44740</v>
      </c>
      <c r="N15" s="216" t="s">
        <v>42</v>
      </c>
      <c r="O15" s="153"/>
      <c r="P15" s="151"/>
      <c r="Q15" s="152"/>
    </row>
    <row r="16" spans="1:17" ht="14.1" customHeight="1">
      <c r="A16" s="568" t="str">
        <f>'Persian Gulf via SIN'!A17</f>
        <v>HANSA OSTERBURG</v>
      </c>
      <c r="B16" s="569" t="str">
        <f>'Persian Gulf via SIN'!B17</f>
        <v>016S</v>
      </c>
      <c r="C16" s="566"/>
      <c r="D16" s="563">
        <f>D12+7</f>
        <v>44725</v>
      </c>
      <c r="E16" s="567" t="s">
        <v>24</v>
      </c>
      <c r="F16" s="565">
        <f>F12+7</f>
        <v>44727</v>
      </c>
      <c r="G16" s="493" t="s">
        <v>91</v>
      </c>
      <c r="H16" s="494"/>
      <c r="I16" s="296">
        <f>I12+7</f>
        <v>44732</v>
      </c>
      <c r="J16" s="216" t="s">
        <v>42</v>
      </c>
      <c r="K16" s="228">
        <f>I16+16</f>
        <v>44748</v>
      </c>
      <c r="L16" s="231">
        <f>I16+9</f>
        <v>44741</v>
      </c>
      <c r="M16" s="228">
        <f>I16+19</f>
        <v>44751</v>
      </c>
      <c r="N16" s="228">
        <f>I16+22</f>
        <v>44754</v>
      </c>
      <c r="P16" s="151"/>
      <c r="Q16" s="152"/>
    </row>
    <row r="17" spans="1:17">
      <c r="A17" s="450"/>
      <c r="B17" s="451"/>
      <c r="C17" s="447"/>
      <c r="D17" s="397"/>
      <c r="E17" s="410" t="s">
        <v>85</v>
      </c>
      <c r="F17" s="435">
        <f>C17+2</f>
        <v>2</v>
      </c>
      <c r="G17" s="489" t="s">
        <v>91</v>
      </c>
      <c r="H17" s="490"/>
      <c r="I17" s="495">
        <f t="shared" ref="I17:I20" si="1">I13+7</f>
        <v>44735</v>
      </c>
      <c r="J17" s="399">
        <f>I17+12</f>
        <v>44747</v>
      </c>
      <c r="K17" s="399">
        <f>I17+14</f>
        <v>44749</v>
      </c>
      <c r="L17" s="399"/>
      <c r="M17" s="399">
        <f>I17+17</f>
        <v>44752</v>
      </c>
      <c r="N17" s="400">
        <f>I17+20</f>
        <v>44755</v>
      </c>
      <c r="P17" s="54"/>
      <c r="Q17" s="152"/>
    </row>
    <row r="18" spans="1:17">
      <c r="A18" s="403" t="str">
        <f>'Persian Gulf via SIN'!A19</f>
        <v>SANTA LOUKIA</v>
      </c>
      <c r="B18" s="441" t="str">
        <f>'Persian Gulf via SIN'!B19</f>
        <v>195S</v>
      </c>
      <c r="C18" s="448"/>
      <c r="D18" s="364">
        <f>D14+7</f>
        <v>44731</v>
      </c>
      <c r="E18" s="406" t="s">
        <v>23</v>
      </c>
      <c r="F18" s="434">
        <f t="shared" ref="F18:F19" si="2">D18+2</f>
        <v>44733</v>
      </c>
      <c r="G18" s="491" t="s">
        <v>124</v>
      </c>
      <c r="H18" s="484" t="s">
        <v>182</v>
      </c>
      <c r="I18" s="340">
        <f t="shared" si="1"/>
        <v>44736</v>
      </c>
      <c r="J18" s="339"/>
      <c r="K18" s="339"/>
      <c r="L18" s="341">
        <f>I18+7</f>
        <v>44743</v>
      </c>
      <c r="M18" s="339"/>
      <c r="N18" s="398"/>
      <c r="P18" s="54"/>
      <c r="Q18" s="152"/>
    </row>
    <row r="19" spans="1:17">
      <c r="A19" s="404" t="str">
        <f>'Persian Gulf via SIN'!A20</f>
        <v>SPIRIT OF CAPE TOWN</v>
      </c>
      <c r="B19" s="433" t="str">
        <f>'Persian Gulf via SIN'!B20</f>
        <v>016S</v>
      </c>
      <c r="C19" s="448"/>
      <c r="D19" s="546">
        <f>D15+7</f>
        <v>44732</v>
      </c>
      <c r="E19" s="407" t="s">
        <v>24</v>
      </c>
      <c r="F19" s="106">
        <f t="shared" si="2"/>
        <v>44734</v>
      </c>
      <c r="G19" s="485" t="s">
        <v>138</v>
      </c>
      <c r="H19" s="486" t="s">
        <v>185</v>
      </c>
      <c r="I19" s="222">
        <f t="shared" si="1"/>
        <v>44736</v>
      </c>
      <c r="J19" s="227">
        <f>I19+16</f>
        <v>44752</v>
      </c>
      <c r="K19" s="227">
        <f>I19+13</f>
        <v>44749</v>
      </c>
      <c r="L19" s="216" t="s">
        <v>42</v>
      </c>
      <c r="M19" s="227">
        <f>I19+11</f>
        <v>44747</v>
      </c>
      <c r="N19" s="391" t="s">
        <v>42</v>
      </c>
      <c r="O19" s="153"/>
      <c r="P19" s="54"/>
    </row>
    <row r="20" spans="1:17">
      <c r="A20" s="568" t="str">
        <f>'Persian Gulf via SIN'!A21</f>
        <v>HANSA OSTERBURG</v>
      </c>
      <c r="B20" s="569" t="str">
        <f>'Persian Gulf via SIN'!B21</f>
        <v>017S</v>
      </c>
      <c r="C20" s="577"/>
      <c r="D20" s="582">
        <f>D16+7</f>
        <v>44732</v>
      </c>
      <c r="E20" s="581" t="s">
        <v>24</v>
      </c>
      <c r="F20" s="578">
        <f>F16+7</f>
        <v>44734</v>
      </c>
      <c r="G20" s="493" t="s">
        <v>122</v>
      </c>
      <c r="H20" s="494" t="s">
        <v>123</v>
      </c>
      <c r="I20" s="296">
        <f t="shared" si="1"/>
        <v>44739</v>
      </c>
      <c r="J20" s="216" t="s">
        <v>42</v>
      </c>
      <c r="K20" s="228">
        <f>I20+16</f>
        <v>44755</v>
      </c>
      <c r="L20" s="228">
        <f>I20+9</f>
        <v>44748</v>
      </c>
      <c r="M20" s="228">
        <f>I20+19</f>
        <v>44758</v>
      </c>
      <c r="N20" s="598">
        <f>I20+22</f>
        <v>44761</v>
      </c>
      <c r="O20" s="154"/>
      <c r="P20" s="54"/>
    </row>
    <row r="21" spans="1:17">
      <c r="A21" s="601"/>
      <c r="B21" s="612"/>
      <c r="C21" s="602"/>
      <c r="D21" s="613"/>
      <c r="E21" s="436"/>
      <c r="F21" s="210"/>
      <c r="G21" s="603" t="s">
        <v>117</v>
      </c>
      <c r="H21" s="482" t="s">
        <v>181</v>
      </c>
      <c r="I21" s="221">
        <f>I17+7</f>
        <v>44742</v>
      </c>
      <c r="J21" s="226">
        <f>I21+12</f>
        <v>44754</v>
      </c>
      <c r="K21" s="226">
        <f>I21+14</f>
        <v>44756</v>
      </c>
      <c r="L21" s="230" t="s">
        <v>42</v>
      </c>
      <c r="M21" s="226">
        <f>I21+17</f>
        <v>44759</v>
      </c>
      <c r="N21" s="226">
        <f>I21+20</f>
        <v>44762</v>
      </c>
      <c r="O21" s="150"/>
      <c r="P21" s="54"/>
    </row>
    <row r="22" spans="1:17">
      <c r="A22" s="446"/>
      <c r="B22" s="465"/>
      <c r="C22" s="449"/>
      <c r="D22" s="573"/>
      <c r="E22" s="468" t="s">
        <v>85</v>
      </c>
      <c r="F22" s="344"/>
      <c r="G22" s="483" t="s">
        <v>154</v>
      </c>
      <c r="H22" s="484" t="s">
        <v>159</v>
      </c>
      <c r="I22" s="340">
        <f>I18+7</f>
        <v>44743</v>
      </c>
      <c r="J22" s="339"/>
      <c r="K22" s="339"/>
      <c r="L22" s="342">
        <f>I22+7</f>
        <v>44750</v>
      </c>
      <c r="M22" s="339"/>
      <c r="N22" s="339"/>
      <c r="O22" s="150"/>
      <c r="P22" s="54"/>
    </row>
    <row r="23" spans="1:17">
      <c r="A23" s="403" t="str">
        <f>'Persian Gulf via SIN'!A23</f>
        <v>CAPE FAWLEY</v>
      </c>
      <c r="B23" s="441" t="str">
        <f>'Persian Gulf via SIN'!B23</f>
        <v>076S</v>
      </c>
      <c r="C23" s="448"/>
      <c r="D23" s="364">
        <f>D18+7</f>
        <v>44738</v>
      </c>
      <c r="E23" s="406" t="s">
        <v>23</v>
      </c>
      <c r="F23" s="409">
        <f>D23+2</f>
        <v>44740</v>
      </c>
      <c r="G23" s="496" t="s">
        <v>125</v>
      </c>
      <c r="H23" s="486" t="s">
        <v>186</v>
      </c>
      <c r="I23" s="222">
        <f>I19+7</f>
        <v>44743</v>
      </c>
      <c r="J23" s="227">
        <f>I23+16</f>
        <v>44759</v>
      </c>
      <c r="K23" s="227">
        <f>I23+13</f>
        <v>44756</v>
      </c>
      <c r="L23" s="284" t="s">
        <v>42</v>
      </c>
      <c r="M23" s="227">
        <f>I23+11</f>
        <v>44754</v>
      </c>
      <c r="N23" s="216" t="s">
        <v>42</v>
      </c>
      <c r="O23" s="553"/>
      <c r="P23" s="551"/>
      <c r="Q23" s="77"/>
    </row>
    <row r="24" spans="1:17">
      <c r="A24" s="575" t="str">
        <f>'Persian Gulf via SIN'!A24</f>
        <v>CSCL LIMA</v>
      </c>
      <c r="B24" s="378" t="str">
        <f>'Persian Gulf via SIN'!B24</f>
        <v>134S</v>
      </c>
      <c r="C24" s="216"/>
      <c r="D24" s="546">
        <f>D19+7</f>
        <v>44739</v>
      </c>
      <c r="E24" s="407" t="s">
        <v>24</v>
      </c>
      <c r="F24" s="599">
        <f>D24+2</f>
        <v>44741</v>
      </c>
      <c r="G24" s="600" t="s">
        <v>139</v>
      </c>
      <c r="H24" s="494" t="s">
        <v>187</v>
      </c>
      <c r="I24" s="296">
        <f>I20+7</f>
        <v>44746</v>
      </c>
      <c r="J24" s="216" t="s">
        <v>42</v>
      </c>
      <c r="K24" s="228">
        <f>I24+16</f>
        <v>44762</v>
      </c>
      <c r="L24" s="597">
        <f>I24+9</f>
        <v>44755</v>
      </c>
      <c r="M24" s="228">
        <f>I24+19</f>
        <v>44765</v>
      </c>
      <c r="N24" s="228">
        <f>I24+22</f>
        <v>44768</v>
      </c>
      <c r="O24" s="554"/>
      <c r="P24" s="551"/>
      <c r="Q24" s="77"/>
    </row>
    <row r="25" spans="1:17" s="77" customFormat="1">
      <c r="A25" s="568" t="str">
        <f>'Persian Gulf via SIN'!A25</f>
        <v>HANSA OSTERBURG</v>
      </c>
      <c r="B25" s="569" t="str">
        <f>'Persian Gulf via SIN'!B25</f>
        <v>018S</v>
      </c>
      <c r="C25" s="579"/>
      <c r="D25" s="580">
        <f>D20+7</f>
        <v>44739</v>
      </c>
      <c r="E25" s="581" t="s">
        <v>24</v>
      </c>
      <c r="F25" s="581">
        <f>D25+2</f>
        <v>44741</v>
      </c>
      <c r="G25" s="614"/>
      <c r="H25" s="488"/>
      <c r="I25" s="615"/>
      <c r="J25" s="217"/>
      <c r="K25" s="291"/>
      <c r="L25" s="291"/>
      <c r="M25" s="291"/>
      <c r="N25" s="291"/>
      <c r="O25" s="554"/>
      <c r="P25" s="551"/>
    </row>
    <row r="26" spans="1:17" ht="14.4">
      <c r="A26" s="155"/>
      <c r="B26" s="155"/>
      <c r="C26" s="155"/>
      <c r="D26" s="156"/>
      <c r="E26" s="156"/>
      <c r="F26" s="156"/>
      <c r="G26" s="155"/>
      <c r="H26" s="155"/>
      <c r="I26" s="155"/>
      <c r="J26" s="157"/>
      <c r="K26" s="157"/>
      <c r="L26" s="157"/>
      <c r="M26" s="158"/>
      <c r="N26" s="159"/>
      <c r="O26" s="555"/>
      <c r="P26" s="77"/>
      <c r="Q26" s="77"/>
    </row>
    <row r="27" spans="1:17">
      <c r="A27" s="160"/>
      <c r="B27" s="75"/>
      <c r="C27" s="161"/>
      <c r="D27" s="160"/>
      <c r="E27" s="160"/>
      <c r="F27" s="160"/>
      <c r="G27" s="127"/>
      <c r="H27" s="127"/>
      <c r="I27" s="136"/>
      <c r="J27" s="136"/>
      <c r="N27" s="73" t="s">
        <v>25</v>
      </c>
      <c r="O27" s="555"/>
      <c r="P27" s="77"/>
      <c r="Q27" s="77"/>
    </row>
    <row r="28" spans="1:17">
      <c r="A28" s="79" t="s">
        <v>26</v>
      </c>
      <c r="B28" s="79"/>
      <c r="C28" s="128"/>
      <c r="D28" s="211"/>
      <c r="E28" s="203"/>
      <c r="F28" s="203"/>
      <c r="G28" s="80"/>
      <c r="H28" s="80"/>
      <c r="I28" s="89"/>
      <c r="J28" s="89"/>
      <c r="K28" s="81"/>
      <c r="N28" s="119"/>
      <c r="O28" s="555"/>
      <c r="P28" s="77"/>
      <c r="Q28" s="77"/>
    </row>
    <row r="29" spans="1:17">
      <c r="A29" s="63" t="s">
        <v>90</v>
      </c>
      <c r="B29" s="79"/>
      <c r="C29" s="128"/>
      <c r="D29" s="211"/>
      <c r="E29" s="203"/>
      <c r="F29" s="203"/>
      <c r="G29" s="80"/>
      <c r="H29" s="80"/>
      <c r="I29" s="89"/>
      <c r="J29" s="89"/>
      <c r="K29" s="81"/>
      <c r="N29" s="119"/>
      <c r="O29" s="119"/>
    </row>
    <row r="30" spans="1:17" ht="14.4">
      <c r="A30" s="64" t="s">
        <v>27</v>
      </c>
      <c r="B30" s="82"/>
      <c r="C30" s="130"/>
      <c r="D30" s="212"/>
      <c r="E30" s="204"/>
      <c r="F30" s="204"/>
      <c r="G30" s="85"/>
      <c r="H30" s="85"/>
      <c r="I30" s="86"/>
      <c r="J30" s="86"/>
      <c r="K30" s="81"/>
      <c r="N30" s="119"/>
      <c r="O30" s="119"/>
    </row>
    <row r="31" spans="1:17" ht="14.25" customHeight="1">
      <c r="A31" s="65" t="s">
        <v>28</v>
      </c>
      <c r="B31" s="132"/>
      <c r="C31" s="132"/>
      <c r="D31" s="213"/>
      <c r="E31" s="204"/>
      <c r="F31" s="204"/>
      <c r="G31" s="94"/>
      <c r="H31" s="94"/>
      <c r="I31" s="80"/>
      <c r="J31" s="80"/>
      <c r="K31" s="81"/>
      <c r="N31" s="119"/>
      <c r="O31" s="119"/>
    </row>
    <row r="32" spans="1:17">
      <c r="A32" s="91"/>
      <c r="B32" s="92"/>
      <c r="C32" s="92"/>
      <c r="D32" s="93"/>
      <c r="E32" s="207"/>
      <c r="F32" s="204"/>
      <c r="G32" s="94"/>
      <c r="H32" s="94"/>
      <c r="I32" s="80"/>
      <c r="J32" s="80"/>
      <c r="K32" s="81"/>
      <c r="N32" s="119"/>
    </row>
    <row r="33" spans="1:14" ht="14.4">
      <c r="A33" s="50" t="s">
        <v>69</v>
      </c>
      <c r="B33" s="95"/>
      <c r="C33" s="95"/>
      <c r="D33" s="214"/>
      <c r="E33" s="208"/>
      <c r="F33" s="205"/>
      <c r="G33" s="76"/>
      <c r="H33" s="76"/>
      <c r="I33" s="86"/>
      <c r="J33" s="86"/>
      <c r="K33" s="81"/>
      <c r="N33" s="119"/>
    </row>
    <row r="34" spans="1:14">
      <c r="A34" s="50" t="s">
        <v>70</v>
      </c>
      <c r="B34" s="99"/>
      <c r="C34" s="134"/>
      <c r="D34" s="215"/>
      <c r="E34" s="209"/>
      <c r="F34" s="102"/>
      <c r="G34" s="85"/>
      <c r="H34" s="85"/>
      <c r="I34" s="80"/>
      <c r="J34" s="80"/>
      <c r="K34" s="81"/>
      <c r="N34" s="119"/>
    </row>
    <row r="35" spans="1:14">
      <c r="A35" s="103"/>
      <c r="B35" s="103"/>
      <c r="C35" s="103"/>
      <c r="D35" s="119"/>
      <c r="E35" s="119"/>
      <c r="F35" s="119"/>
      <c r="G35" s="103"/>
      <c r="H35" s="103"/>
      <c r="I35" s="119"/>
      <c r="J35" s="119"/>
      <c r="K35" s="135"/>
      <c r="L35" s="119"/>
      <c r="M35" s="119"/>
      <c r="N35" s="119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3"/>
  <sheetViews>
    <sheetView showGridLines="0" zoomScale="80" zoomScaleNormal="80" workbookViewId="0">
      <selection activeCell="R17" sqref="R17"/>
    </sheetView>
  </sheetViews>
  <sheetFormatPr defaultColWidth="8" defaultRowHeight="13.8"/>
  <cols>
    <col min="1" max="1" width="20.296875" style="169" customWidth="1"/>
    <col min="2" max="2" width="9.5" style="179" customWidth="1"/>
    <col min="3" max="3" width="12.59765625" style="179" bestFit="1" customWidth="1"/>
    <col min="4" max="4" width="9.09765625" style="180" customWidth="1"/>
    <col min="5" max="5" width="5.59765625" style="180" customWidth="1"/>
    <col min="6" max="6" width="8.59765625" style="180" customWidth="1"/>
    <col min="7" max="7" width="19.09765625" style="81" customWidth="1"/>
    <col min="8" max="8" width="9.5" style="169" customWidth="1"/>
    <col min="9" max="9" width="8.59765625" style="173" customWidth="1"/>
    <col min="10" max="10" width="12.5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13" style="81" customWidth="1"/>
    <col min="15" max="15" width="4.59765625" style="169" bestFit="1" customWidth="1"/>
    <col min="16" max="16384" width="8" style="81"/>
  </cols>
  <sheetData>
    <row r="1" spans="1:20" ht="17.399999999999999">
      <c r="A1" s="192"/>
      <c r="B1" s="640" t="s">
        <v>0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192"/>
    </row>
    <row r="2" spans="1:20" ht="17.399999999999999">
      <c r="A2" s="192"/>
      <c r="B2" s="663" t="s">
        <v>58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192"/>
    </row>
    <row r="3" spans="1:20">
      <c r="A3" s="165"/>
      <c r="B3" s="166"/>
      <c r="C3" s="166"/>
      <c r="D3" s="167"/>
      <c r="E3" s="167"/>
      <c r="F3" s="167"/>
      <c r="G3" s="168"/>
      <c r="H3" s="305"/>
      <c r="I3" s="168"/>
      <c r="K3" s="168"/>
      <c r="L3" s="168"/>
    </row>
    <row r="4" spans="1:20">
      <c r="B4" s="170"/>
      <c r="C4" s="170"/>
      <c r="D4" s="666"/>
      <c r="E4" s="666"/>
      <c r="F4" s="666"/>
      <c r="G4" s="666"/>
      <c r="H4" s="666"/>
      <c r="I4" s="666"/>
      <c r="J4" s="666"/>
      <c r="K4" s="666"/>
      <c r="L4" s="171"/>
    </row>
    <row r="5" spans="1:20" ht="21.75" customHeight="1">
      <c r="A5" s="81"/>
      <c r="B5" s="170"/>
      <c r="C5" s="170"/>
      <c r="D5" s="172"/>
      <c r="E5" s="172"/>
      <c r="F5" s="172"/>
      <c r="M5" s="174"/>
      <c r="N5" s="175"/>
    </row>
    <row r="6" spans="1:20" ht="21.75" customHeight="1">
      <c r="A6" s="184" t="s">
        <v>10</v>
      </c>
      <c r="B6" s="170"/>
      <c r="C6" s="170"/>
      <c r="D6" s="172"/>
      <c r="E6" s="172"/>
      <c r="F6" s="172"/>
      <c r="M6" s="174"/>
      <c r="N6" s="175"/>
    </row>
    <row r="7" spans="1:20" ht="29.25" customHeight="1">
      <c r="A7" s="645" t="s">
        <v>31</v>
      </c>
      <c r="B7" s="652"/>
      <c r="C7" s="649" t="s">
        <v>32</v>
      </c>
      <c r="D7" s="650"/>
      <c r="E7" s="651"/>
      <c r="F7" s="242" t="s">
        <v>12</v>
      </c>
      <c r="G7" s="664" t="s">
        <v>13</v>
      </c>
      <c r="H7" s="665"/>
      <c r="I7" s="282" t="s">
        <v>87</v>
      </c>
      <c r="J7" s="664" t="s">
        <v>12</v>
      </c>
      <c r="K7" s="665"/>
      <c r="L7" s="665"/>
      <c r="M7" s="665"/>
      <c r="N7" s="667"/>
    </row>
    <row r="8" spans="1:20">
      <c r="A8" s="647"/>
      <c r="B8" s="658"/>
      <c r="C8" s="240" t="s">
        <v>14</v>
      </c>
      <c r="D8" s="241" t="s">
        <v>15</v>
      </c>
      <c r="E8" s="239"/>
      <c r="F8" s="243" t="s">
        <v>16</v>
      </c>
      <c r="G8" s="664" t="s">
        <v>17</v>
      </c>
      <c r="H8" s="665"/>
      <c r="I8" s="255" t="s">
        <v>12</v>
      </c>
      <c r="J8" s="263" t="s">
        <v>59</v>
      </c>
      <c r="K8" s="262" t="s">
        <v>60</v>
      </c>
      <c r="L8" s="263" t="s">
        <v>61</v>
      </c>
      <c r="M8" s="263" t="s">
        <v>62</v>
      </c>
      <c r="N8" s="265" t="s">
        <v>63</v>
      </c>
    </row>
    <row r="9" spans="1:20" ht="15" customHeight="1">
      <c r="A9" s="450"/>
      <c r="B9" s="462"/>
      <c r="C9" s="463"/>
      <c r="D9" s="466"/>
      <c r="E9" s="405" t="s">
        <v>85</v>
      </c>
      <c r="F9" s="394">
        <f>C9+2</f>
        <v>2</v>
      </c>
      <c r="G9" s="302"/>
      <c r="H9" s="308"/>
      <c r="I9" s="256"/>
      <c r="J9" s="256"/>
      <c r="K9" s="259"/>
      <c r="L9" s="256"/>
      <c r="M9" s="256"/>
      <c r="N9" s="266"/>
      <c r="O9" s="253"/>
    </row>
    <row r="10" spans="1:20" ht="15" customHeight="1">
      <c r="A10" s="403" t="str">
        <f>'Persian Gulf via SIN'!A11</f>
        <v>SANTA LOUKIA</v>
      </c>
      <c r="B10" s="430" t="str">
        <f>'Persian Gulf via SIN'!B11</f>
        <v>194S</v>
      </c>
      <c r="C10" s="464"/>
      <c r="D10" s="469">
        <f>'Persian Gulf via SIN'!D11</f>
        <v>44717</v>
      </c>
      <c r="E10" s="406" t="s">
        <v>23</v>
      </c>
      <c r="F10" s="431">
        <f t="shared" ref="F10:F15" si="0">D10+2</f>
        <v>44719</v>
      </c>
      <c r="G10" s="303" t="s">
        <v>188</v>
      </c>
      <c r="H10" s="306" t="s">
        <v>189</v>
      </c>
      <c r="I10" s="257">
        <v>44724</v>
      </c>
      <c r="J10" s="257">
        <f>I10+15</f>
        <v>44739</v>
      </c>
      <c r="K10" s="260">
        <f>I10+19</f>
        <v>44743</v>
      </c>
      <c r="L10" s="257">
        <f>I10+20</f>
        <v>44744</v>
      </c>
      <c r="M10" s="257">
        <f>I10+22</f>
        <v>44746</v>
      </c>
      <c r="N10" s="267">
        <f>I10+23</f>
        <v>44747</v>
      </c>
      <c r="O10" s="253" t="s">
        <v>79</v>
      </c>
      <c r="P10" s="271"/>
      <c r="Q10" s="271"/>
      <c r="S10" s="271"/>
      <c r="T10" s="271"/>
    </row>
    <row r="11" spans="1:20" ht="15" customHeight="1">
      <c r="A11" s="404" t="str">
        <f>'Persian Gulf via SIN'!A12</f>
        <v>SPIRIT OF CAPE TOWN</v>
      </c>
      <c r="B11" s="433" t="str">
        <f>'Persian Gulf via SIN'!B12</f>
        <v>015S</v>
      </c>
      <c r="C11" s="472"/>
      <c r="D11" s="471">
        <f>'Persian Gulf via SIN'!D12</f>
        <v>44718</v>
      </c>
      <c r="E11" s="407" t="s">
        <v>24</v>
      </c>
      <c r="F11" s="429">
        <f t="shared" si="0"/>
        <v>44720</v>
      </c>
      <c r="G11" s="325"/>
      <c r="H11" s="306"/>
      <c r="I11" s="257"/>
      <c r="J11" s="257"/>
      <c r="K11" s="260"/>
      <c r="L11" s="257"/>
      <c r="M11" s="257"/>
      <c r="N11" s="267"/>
      <c r="O11" s="253"/>
      <c r="P11" s="271"/>
      <c r="Q11" s="271"/>
      <c r="S11" s="271"/>
      <c r="T11" s="271"/>
    </row>
    <row r="12" spans="1:20" ht="15" customHeight="1">
      <c r="A12" s="560" t="str">
        <f>'Persian Gulf via SIN'!A13</f>
        <v>HANSA OSTERBURG</v>
      </c>
      <c r="B12" s="561" t="str">
        <f>'Persian Gulf via SIN'!B13</f>
        <v>015S</v>
      </c>
      <c r="C12" s="562"/>
      <c r="D12" s="563">
        <f>'Persian Gulf via SIN'!D13</f>
        <v>44718</v>
      </c>
      <c r="E12" s="567" t="s">
        <v>24</v>
      </c>
      <c r="F12" s="565">
        <f>D12+2</f>
        <v>44720</v>
      </c>
      <c r="G12" s="304"/>
      <c r="H12" s="307"/>
      <c r="I12" s="258"/>
      <c r="J12" s="264"/>
      <c r="K12" s="261"/>
      <c r="L12" s="258"/>
      <c r="M12" s="264"/>
      <c r="N12" s="268"/>
      <c r="O12" s="253"/>
    </row>
    <row r="13" spans="1:20" ht="15" customHeight="1">
      <c r="A13" s="450"/>
      <c r="B13" s="451"/>
      <c r="C13" s="468"/>
      <c r="D13" s="405"/>
      <c r="E13" s="405" t="s">
        <v>85</v>
      </c>
      <c r="F13" s="395">
        <f>C13+2</f>
        <v>2</v>
      </c>
      <c r="G13" s="302"/>
      <c r="H13" s="308"/>
      <c r="I13" s="256"/>
      <c r="J13" s="256"/>
      <c r="K13" s="259"/>
      <c r="L13" s="256"/>
      <c r="M13" s="256"/>
      <c r="N13" s="266"/>
      <c r="O13" s="253"/>
    </row>
    <row r="14" spans="1:20" ht="15" customHeight="1">
      <c r="A14" s="403" t="str">
        <f>'Persian Gulf via SIN'!A15</f>
        <v>CAPE FAWLEY</v>
      </c>
      <c r="B14" s="617" t="str">
        <f>'Persian Gulf via SIN'!B15</f>
        <v>075S</v>
      </c>
      <c r="C14" s="467"/>
      <c r="D14" s="445">
        <f>D10+7</f>
        <v>44724</v>
      </c>
      <c r="E14" s="406" t="s">
        <v>23</v>
      </c>
      <c r="F14" s="366">
        <f t="shared" si="0"/>
        <v>44726</v>
      </c>
      <c r="G14" s="303" t="s">
        <v>156</v>
      </c>
      <c r="H14" s="306" t="s">
        <v>190</v>
      </c>
      <c r="I14" s="257">
        <f>I10+7</f>
        <v>44731</v>
      </c>
      <c r="J14" s="257">
        <f>I14+15</f>
        <v>44746</v>
      </c>
      <c r="K14" s="260">
        <f>I14+19</f>
        <v>44750</v>
      </c>
      <c r="L14" s="257">
        <f>I14+20</f>
        <v>44751</v>
      </c>
      <c r="M14" s="257">
        <f>I14+22</f>
        <v>44753</v>
      </c>
      <c r="N14" s="267">
        <f>I14+23</f>
        <v>44754</v>
      </c>
      <c r="O14" s="253"/>
    </row>
    <row r="15" spans="1:20" ht="15" customHeight="1">
      <c r="A15" s="404" t="str">
        <f>'Persian Gulf via SIN'!A16</f>
        <v>CSCL LIMA</v>
      </c>
      <c r="B15" s="408" t="str">
        <f>'Persian Gulf via SIN'!B16</f>
        <v>133S</v>
      </c>
      <c r="C15" s="467"/>
      <c r="D15" s="407">
        <f>D11+7</f>
        <v>44725</v>
      </c>
      <c r="E15" s="407" t="s">
        <v>24</v>
      </c>
      <c r="F15" s="396">
        <f t="shared" si="0"/>
        <v>44727</v>
      </c>
      <c r="G15" s="303"/>
      <c r="H15" s="306"/>
      <c r="I15" s="257"/>
      <c r="J15" s="257"/>
      <c r="K15" s="260"/>
      <c r="L15" s="257"/>
      <c r="M15" s="257"/>
      <c r="N15" s="267"/>
      <c r="O15" s="253"/>
    </row>
    <row r="16" spans="1:20" ht="15" customHeight="1">
      <c r="A16" s="568" t="str">
        <f>'Persian Gulf via SIN'!A17</f>
        <v>HANSA OSTERBURG</v>
      </c>
      <c r="B16" s="569" t="str">
        <f>'Persian Gulf via SIN'!B17</f>
        <v>016S</v>
      </c>
      <c r="C16" s="566"/>
      <c r="D16" s="563">
        <f>D12+7</f>
        <v>44725</v>
      </c>
      <c r="E16" s="567" t="s">
        <v>24</v>
      </c>
      <c r="F16" s="565">
        <f>F12+7</f>
        <v>44727</v>
      </c>
      <c r="G16" s="304"/>
      <c r="H16" s="307"/>
      <c r="I16" s="258"/>
      <c r="J16" s="264"/>
      <c r="K16" s="261"/>
      <c r="L16" s="258"/>
      <c r="M16" s="264"/>
      <c r="N16" s="268"/>
      <c r="O16" s="253"/>
    </row>
    <row r="17" spans="1:17" ht="15" customHeight="1">
      <c r="A17" s="450"/>
      <c r="B17" s="451"/>
      <c r="C17" s="447"/>
      <c r="D17" s="397"/>
      <c r="E17" s="410" t="s">
        <v>85</v>
      </c>
      <c r="F17" s="435">
        <f>C17+2</f>
        <v>2</v>
      </c>
      <c r="G17" s="302"/>
      <c r="H17" s="308"/>
      <c r="I17" s="256"/>
      <c r="J17" s="256"/>
      <c r="K17" s="256"/>
      <c r="L17" s="256"/>
      <c r="M17" s="256"/>
      <c r="N17" s="256"/>
      <c r="O17" s="253"/>
    </row>
    <row r="18" spans="1:17" ht="15" customHeight="1">
      <c r="A18" s="403" t="str">
        <f>'Persian Gulf via SIN'!A19</f>
        <v>SANTA LOUKIA</v>
      </c>
      <c r="B18" s="441" t="str">
        <f>'Persian Gulf via SIN'!B19</f>
        <v>195S</v>
      </c>
      <c r="C18" s="448"/>
      <c r="D18" s="364">
        <f>D14+7</f>
        <v>44731</v>
      </c>
      <c r="E18" s="406" t="s">
        <v>23</v>
      </c>
      <c r="F18" s="434">
        <f t="shared" ref="F18:F19" si="1">D18+2</f>
        <v>44733</v>
      </c>
      <c r="G18" s="303" t="s">
        <v>91</v>
      </c>
      <c r="H18" s="306"/>
      <c r="I18" s="257">
        <f>I14+7</f>
        <v>44738</v>
      </c>
      <c r="J18" s="257">
        <f>I18+15</f>
        <v>44753</v>
      </c>
      <c r="K18" s="257">
        <f>I18+19</f>
        <v>44757</v>
      </c>
      <c r="L18" s="257">
        <f>I18+20</f>
        <v>44758</v>
      </c>
      <c r="M18" s="257">
        <f>I18+22</f>
        <v>44760</v>
      </c>
      <c r="N18" s="257">
        <f>I18+23</f>
        <v>44761</v>
      </c>
      <c r="O18" s="253"/>
    </row>
    <row r="19" spans="1:17" ht="15" customHeight="1">
      <c r="A19" s="404" t="str">
        <f>'Persian Gulf via SIN'!A20</f>
        <v>SPIRIT OF CAPE TOWN</v>
      </c>
      <c r="B19" s="433" t="str">
        <f>'Persian Gulf via SIN'!B20</f>
        <v>016S</v>
      </c>
      <c r="C19" s="448"/>
      <c r="D19" s="546">
        <f>D15+7</f>
        <v>44732</v>
      </c>
      <c r="E19" s="407" t="s">
        <v>24</v>
      </c>
      <c r="F19" s="106">
        <f t="shared" si="1"/>
        <v>44734</v>
      </c>
      <c r="G19" s="418"/>
      <c r="H19" s="419"/>
      <c r="I19" s="421"/>
      <c r="J19" s="423"/>
      <c r="K19" s="421"/>
      <c r="L19" s="421"/>
      <c r="M19" s="423"/>
      <c r="N19" s="423"/>
      <c r="O19" s="253"/>
    </row>
    <row r="20" spans="1:17" ht="15" customHeight="1">
      <c r="A20" s="568" t="str">
        <f>'Persian Gulf via SIN'!A21</f>
        <v>HANSA OSTERBURG</v>
      </c>
      <c r="B20" s="569" t="str">
        <f>'Persian Gulf via SIN'!B21</f>
        <v>017S</v>
      </c>
      <c r="C20" s="577"/>
      <c r="D20" s="582">
        <f>D16+7</f>
        <v>44732</v>
      </c>
      <c r="E20" s="581" t="s">
        <v>24</v>
      </c>
      <c r="F20" s="578">
        <f>F16+7</f>
        <v>44734</v>
      </c>
      <c r="G20" s="413"/>
      <c r="H20" s="420"/>
      <c r="I20" s="422"/>
      <c r="J20" s="424"/>
      <c r="K20" s="422"/>
      <c r="L20" s="422"/>
      <c r="M20" s="424"/>
      <c r="N20" s="424"/>
      <c r="O20" s="253"/>
    </row>
    <row r="21" spans="1:17" ht="15" customHeight="1">
      <c r="A21" s="450"/>
      <c r="B21" s="462"/>
      <c r="C21" s="447"/>
      <c r="D21" s="574"/>
      <c r="E21" s="405" t="s">
        <v>85</v>
      </c>
      <c r="F21" s="210"/>
      <c r="G21" s="414"/>
      <c r="H21" s="415"/>
      <c r="I21" s="416"/>
      <c r="J21" s="416"/>
      <c r="K21" s="417"/>
      <c r="L21" s="416"/>
      <c r="M21" s="416"/>
      <c r="N21" s="256"/>
      <c r="O21" s="254"/>
      <c r="P21" s="556"/>
      <c r="Q21" s="556"/>
    </row>
    <row r="22" spans="1:17" ht="15" customHeight="1">
      <c r="A22" s="403" t="str">
        <f>'Persian Gulf via SIN'!A23</f>
        <v>CAPE FAWLEY</v>
      </c>
      <c r="B22" s="441" t="str">
        <f>'Persian Gulf via SIN'!B23</f>
        <v>076S</v>
      </c>
      <c r="C22" s="448"/>
      <c r="D22" s="364">
        <f>D18+7</f>
        <v>44738</v>
      </c>
      <c r="E22" s="406" t="s">
        <v>23</v>
      </c>
      <c r="F22" s="434">
        <f>D22+2</f>
        <v>44740</v>
      </c>
      <c r="G22" s="303" t="s">
        <v>157</v>
      </c>
      <c r="H22" s="320" t="s">
        <v>191</v>
      </c>
      <c r="I22" s="257">
        <f>I18+7</f>
        <v>44745</v>
      </c>
      <c r="J22" s="257">
        <f>I22+15</f>
        <v>44760</v>
      </c>
      <c r="K22" s="260">
        <f>I22+19</f>
        <v>44764</v>
      </c>
      <c r="L22" s="257">
        <f>I22+20</f>
        <v>44765</v>
      </c>
      <c r="M22" s="257">
        <f>I22+22</f>
        <v>44767</v>
      </c>
      <c r="N22" s="257">
        <f>I22+23</f>
        <v>44768</v>
      </c>
      <c r="O22" s="253"/>
      <c r="P22" s="556"/>
      <c r="Q22" s="556"/>
    </row>
    <row r="23" spans="1:17">
      <c r="A23" s="575" t="str">
        <f>'Persian Gulf via SIN'!A24</f>
        <v>CSCL LIMA</v>
      </c>
      <c r="B23" s="378" t="str">
        <f>'Persian Gulf via SIN'!B24</f>
        <v>134S</v>
      </c>
      <c r="C23" s="216"/>
      <c r="D23" s="546">
        <f>D19+7</f>
        <v>44739</v>
      </c>
      <c r="E23" s="407" t="s">
        <v>24</v>
      </c>
      <c r="F23" s="106">
        <f>D23+2</f>
        <v>44741</v>
      </c>
      <c r="G23" s="418"/>
      <c r="H23" s="419"/>
      <c r="I23" s="421"/>
      <c r="J23" s="423"/>
      <c r="K23" s="549"/>
      <c r="L23" s="421"/>
      <c r="M23" s="423"/>
      <c r="N23" s="423"/>
      <c r="O23" s="557"/>
      <c r="P23" s="556"/>
      <c r="Q23" s="556"/>
    </row>
    <row r="24" spans="1:17" s="556" customFormat="1">
      <c r="A24" s="568" t="str">
        <f>'Persian Gulf via SIN'!A25</f>
        <v>HANSA OSTERBURG</v>
      </c>
      <c r="B24" s="569" t="str">
        <f>'Persian Gulf via SIN'!B25</f>
        <v>018S</v>
      </c>
      <c r="C24" s="579"/>
      <c r="D24" s="580">
        <f>D20+7</f>
        <v>44739</v>
      </c>
      <c r="E24" s="581" t="s">
        <v>24</v>
      </c>
      <c r="F24" s="581">
        <f>D24+2</f>
        <v>44741</v>
      </c>
      <c r="G24" s="304"/>
      <c r="H24" s="307"/>
      <c r="I24" s="258"/>
      <c r="J24" s="264"/>
      <c r="K24" s="258"/>
      <c r="L24" s="549"/>
      <c r="M24" s="616"/>
      <c r="N24" s="264"/>
      <c r="O24" s="557"/>
    </row>
    <row r="25" spans="1:17" s="556" customFormat="1">
      <c r="A25" s="425"/>
      <c r="B25" s="378"/>
      <c r="C25" s="338"/>
      <c r="D25" s="379"/>
      <c r="E25" s="545"/>
      <c r="F25" s="106"/>
      <c r="G25" s="547"/>
      <c r="H25" s="548"/>
      <c r="I25" s="549"/>
      <c r="J25" s="550"/>
      <c r="K25" s="549"/>
      <c r="L25" s="719"/>
      <c r="M25" s="550"/>
      <c r="N25" s="550"/>
      <c r="O25" s="557"/>
    </row>
    <row r="26" spans="1:17">
      <c r="G26" s="127"/>
      <c r="H26" s="309"/>
      <c r="I26" s="176"/>
      <c r="J26" s="73"/>
      <c r="K26" s="176"/>
      <c r="L26" s="176"/>
      <c r="M26" s="176"/>
      <c r="N26" s="73" t="s">
        <v>25</v>
      </c>
    </row>
    <row r="27" spans="1:17">
      <c r="A27" s="79" t="s">
        <v>26</v>
      </c>
      <c r="B27" s="79"/>
      <c r="C27" s="128"/>
      <c r="D27" s="74"/>
      <c r="E27" s="77"/>
      <c r="F27" s="77"/>
      <c r="G27" s="80"/>
      <c r="H27" s="188"/>
      <c r="I27" s="89"/>
      <c r="K27" s="89"/>
      <c r="L27" s="81"/>
      <c r="M27" s="119"/>
    </row>
    <row r="28" spans="1:17">
      <c r="A28" s="63" t="s">
        <v>90</v>
      </c>
      <c r="B28" s="79"/>
      <c r="C28" s="128"/>
      <c r="D28" s="74"/>
      <c r="E28" s="77"/>
      <c r="F28" s="77"/>
      <c r="G28" s="80"/>
      <c r="H28" s="188"/>
      <c r="I28" s="89"/>
      <c r="K28" s="89"/>
      <c r="L28" s="81"/>
      <c r="M28" s="119"/>
    </row>
    <row r="29" spans="1:17" ht="14.4">
      <c r="A29" s="64" t="s">
        <v>27</v>
      </c>
      <c r="B29" s="177"/>
      <c r="C29" s="132"/>
      <c r="D29" s="133"/>
      <c r="E29" s="84"/>
      <c r="F29" s="84"/>
      <c r="G29" s="178"/>
      <c r="H29" s="310"/>
      <c r="I29" s="80"/>
      <c r="K29" s="80"/>
      <c r="L29" s="81"/>
      <c r="M29" s="119"/>
    </row>
    <row r="30" spans="1:17">
      <c r="A30" s="65" t="s">
        <v>28</v>
      </c>
      <c r="B30" s="92"/>
      <c r="C30" s="92"/>
      <c r="D30" s="93"/>
      <c r="E30" s="84"/>
      <c r="F30" s="84"/>
      <c r="G30" s="94"/>
      <c r="H30" s="190"/>
      <c r="I30" s="80"/>
      <c r="K30" s="80"/>
      <c r="L30" s="81"/>
      <c r="M30" s="119"/>
    </row>
    <row r="31" spans="1:17">
      <c r="A31" s="91"/>
      <c r="B31" s="92"/>
      <c r="C31" s="92"/>
      <c r="D31" s="93"/>
      <c r="E31" s="84"/>
      <c r="F31" s="84"/>
      <c r="G31" s="94"/>
      <c r="H31" s="190"/>
      <c r="I31" s="80"/>
      <c r="K31" s="80"/>
      <c r="L31" s="81"/>
      <c r="M31" s="119"/>
    </row>
    <row r="32" spans="1:17" ht="14.4">
      <c r="A32" s="50" t="s">
        <v>69</v>
      </c>
      <c r="B32" s="95"/>
      <c r="C32" s="95"/>
      <c r="D32" s="96"/>
      <c r="E32" s="97"/>
      <c r="F32" s="98"/>
      <c r="G32" s="76"/>
      <c r="H32" s="191"/>
      <c r="I32" s="86"/>
      <c r="K32" s="86"/>
      <c r="L32" s="81"/>
      <c r="M32" s="119"/>
    </row>
    <row r="33" spans="1:13">
      <c r="A33" s="50" t="s">
        <v>70</v>
      </c>
      <c r="B33" s="99"/>
      <c r="C33" s="134"/>
      <c r="D33" s="100"/>
      <c r="E33" s="101"/>
      <c r="F33" s="102"/>
      <c r="G33" s="85"/>
      <c r="H33" s="189"/>
      <c r="I33" s="80"/>
      <c r="K33" s="80"/>
      <c r="L33" s="81"/>
      <c r="M33" s="119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="80" zoomScaleNormal="80" workbookViewId="0">
      <selection activeCell="K34" sqref="K34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4" width="6.59765625" style="103" customWidth="1"/>
    <col min="5" max="5" width="5.296875" style="103" customWidth="1"/>
    <col min="6" max="6" width="8.796875" style="103" customWidth="1"/>
    <col min="7" max="7" width="30.796875" style="103" customWidth="1"/>
    <col min="8" max="8" width="11.09765625" style="119" bestFit="1" customWidth="1"/>
    <col min="9" max="9" width="18.09765625" style="119" bestFit="1" customWidth="1"/>
    <col min="10" max="10" width="10.5" style="119" customWidth="1"/>
    <col min="11" max="11" width="25.09765625" style="135" customWidth="1"/>
    <col min="12" max="12" width="6.09765625" style="119" bestFit="1" customWidth="1"/>
    <col min="13" max="13" width="5" style="119" bestFit="1" customWidth="1"/>
    <col min="14" max="14" width="7.296875" style="119" bestFit="1" customWidth="1"/>
    <col min="15" max="15" width="4.59765625" style="119" bestFit="1" customWidth="1"/>
    <col min="16" max="16" width="3.09765625" style="281" bestFit="1" customWidth="1"/>
    <col min="17" max="17" width="17" style="103" customWidth="1"/>
    <col min="18" max="16384" width="8" style="103"/>
  </cols>
  <sheetData>
    <row r="1" spans="1:17" ht="17.399999999999999">
      <c r="A1" s="195"/>
      <c r="B1" s="619" t="s">
        <v>0</v>
      </c>
      <c r="C1" s="619"/>
      <c r="D1" s="619"/>
      <c r="E1" s="619"/>
      <c r="F1" s="619"/>
      <c r="G1" s="619"/>
      <c r="H1" s="619"/>
      <c r="I1" s="619"/>
      <c r="J1" s="619"/>
      <c r="K1" s="619"/>
      <c r="L1" s="195"/>
      <c r="M1" s="195"/>
      <c r="N1" s="195"/>
      <c r="O1" s="195"/>
      <c r="P1" s="274"/>
      <c r="Q1" s="112"/>
    </row>
    <row r="2" spans="1:17" ht="15" customHeight="1">
      <c r="A2" s="194"/>
      <c r="B2" s="690" t="s">
        <v>80</v>
      </c>
      <c r="C2" s="690"/>
      <c r="D2" s="690"/>
      <c r="E2" s="690"/>
      <c r="F2" s="690"/>
      <c r="G2" s="690"/>
      <c r="H2" s="690"/>
      <c r="I2" s="690"/>
      <c r="J2" s="690"/>
      <c r="K2" s="690"/>
      <c r="L2" s="194"/>
      <c r="M2" s="194"/>
      <c r="N2" s="194"/>
      <c r="O2" s="194"/>
      <c r="P2" s="275"/>
      <c r="Q2" s="112"/>
    </row>
    <row r="3" spans="1:17">
      <c r="A3" s="19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113"/>
    </row>
    <row r="4" spans="1:17">
      <c r="A4" s="19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113"/>
    </row>
    <row r="5" spans="1:17" ht="18" customHeight="1">
      <c r="H5" s="103"/>
      <c r="I5" s="103"/>
      <c r="J5" s="103"/>
      <c r="K5" s="103"/>
      <c r="L5" s="103"/>
      <c r="M5" s="103"/>
      <c r="N5" s="103"/>
      <c r="O5" s="103"/>
      <c r="P5" s="276"/>
    </row>
    <row r="6" spans="1:17">
      <c r="A6" s="182" t="s">
        <v>10</v>
      </c>
      <c r="B6" s="115"/>
      <c r="C6" s="115"/>
      <c r="D6" s="115"/>
      <c r="E6" s="115"/>
      <c r="F6" s="115"/>
      <c r="G6" s="115"/>
      <c r="H6" s="116"/>
      <c r="I6" s="117"/>
      <c r="J6" s="117"/>
      <c r="K6" s="118"/>
      <c r="L6" s="117"/>
      <c r="M6" s="117"/>
      <c r="O6" s="120"/>
      <c r="P6" s="277"/>
    </row>
    <row r="7" spans="1:17" ht="15" customHeight="1">
      <c r="A7" s="672" t="s">
        <v>141</v>
      </c>
      <c r="B7" s="673"/>
      <c r="C7" s="683" t="s">
        <v>32</v>
      </c>
      <c r="D7" s="683"/>
      <c r="E7" s="683"/>
      <c r="F7" s="326" t="s">
        <v>12</v>
      </c>
      <c r="G7" s="626" t="s">
        <v>13</v>
      </c>
      <c r="H7" s="678"/>
      <c r="I7" s="283" t="s">
        <v>43</v>
      </c>
      <c r="J7" s="678" t="s">
        <v>44</v>
      </c>
      <c r="K7" s="627"/>
      <c r="L7" s="126"/>
      <c r="M7" s="126"/>
      <c r="N7" s="126"/>
      <c r="O7" s="126"/>
      <c r="P7" s="278"/>
      <c r="Q7" s="110"/>
    </row>
    <row r="8" spans="1:17" ht="15" customHeight="1">
      <c r="A8" s="674"/>
      <c r="B8" s="675"/>
      <c r="C8" s="684" t="s">
        <v>15</v>
      </c>
      <c r="D8" s="685"/>
      <c r="E8" s="686"/>
      <c r="F8" s="632" t="s">
        <v>45</v>
      </c>
      <c r="G8" s="628" t="s">
        <v>33</v>
      </c>
      <c r="H8" s="632"/>
      <c r="I8" s="680" t="s">
        <v>12</v>
      </c>
      <c r="J8" s="237" t="s">
        <v>35</v>
      </c>
      <c r="K8" s="681" t="s">
        <v>46</v>
      </c>
      <c r="L8" s="668"/>
      <c r="M8" s="111"/>
      <c r="N8" s="111"/>
      <c r="O8" s="111"/>
      <c r="P8" s="279"/>
      <c r="Q8" s="110"/>
    </row>
    <row r="9" spans="1:17">
      <c r="A9" s="674"/>
      <c r="B9" s="675"/>
      <c r="C9" s="687"/>
      <c r="D9" s="688"/>
      <c r="E9" s="689"/>
      <c r="F9" s="632"/>
      <c r="G9" s="630"/>
      <c r="H9" s="679"/>
      <c r="I9" s="680"/>
      <c r="J9" s="238" t="s">
        <v>40</v>
      </c>
      <c r="K9" s="682"/>
      <c r="L9" s="669"/>
      <c r="M9" s="111"/>
      <c r="N9" s="111"/>
      <c r="O9" s="111"/>
      <c r="P9" s="279"/>
      <c r="Q9" s="110"/>
    </row>
    <row r="10" spans="1:17" ht="15">
      <c r="A10" s="531" t="s">
        <v>151</v>
      </c>
      <c r="B10" s="531" t="s">
        <v>192</v>
      </c>
      <c r="C10" s="670">
        <v>44719</v>
      </c>
      <c r="D10" s="671"/>
      <c r="E10" s="532" t="s">
        <v>23</v>
      </c>
      <c r="F10" s="532">
        <f>C10+4</f>
        <v>44723</v>
      </c>
      <c r="G10" s="533" t="s">
        <v>91</v>
      </c>
      <c r="H10" s="534"/>
      <c r="I10" s="535">
        <v>44725</v>
      </c>
      <c r="J10" s="535">
        <f>I10+8</f>
        <v>44733</v>
      </c>
      <c r="K10" s="535">
        <f>I10+11</f>
        <v>44736</v>
      </c>
      <c r="L10" s="536" t="s">
        <v>89</v>
      </c>
      <c r="M10" s="537"/>
      <c r="N10" s="538"/>
      <c r="O10" s="537"/>
      <c r="P10" s="539"/>
      <c r="Q10" s="540"/>
    </row>
    <row r="11" spans="1:17">
      <c r="A11" s="531" t="s">
        <v>151</v>
      </c>
      <c r="B11" s="531" t="s">
        <v>193</v>
      </c>
      <c r="C11" s="670">
        <f>C10+7</f>
        <v>44726</v>
      </c>
      <c r="D11" s="671"/>
      <c r="E11" s="532" t="s">
        <v>23</v>
      </c>
      <c r="F11" s="532">
        <f>F10+7</f>
        <v>44730</v>
      </c>
      <c r="G11" s="533" t="s">
        <v>196</v>
      </c>
      <c r="H11" s="534" t="s">
        <v>197</v>
      </c>
      <c r="I11" s="541">
        <f>I10+7</f>
        <v>44732</v>
      </c>
      <c r="J11" s="541">
        <f>I11+8</f>
        <v>44740</v>
      </c>
      <c r="K11" s="541">
        <f>I11+11</f>
        <v>44743</v>
      </c>
      <c r="L11" s="542"/>
      <c r="M11" s="538"/>
      <c r="N11" s="538"/>
      <c r="O11" s="538"/>
      <c r="P11" s="539"/>
      <c r="Q11" s="540"/>
    </row>
    <row r="12" spans="1:17" ht="13.05" customHeight="1">
      <c r="A12" s="531" t="s">
        <v>151</v>
      </c>
      <c r="B12" s="531" t="s">
        <v>194</v>
      </c>
      <c r="C12" s="670">
        <f>C11+7</f>
        <v>44733</v>
      </c>
      <c r="D12" s="671"/>
      <c r="E12" s="532" t="s">
        <v>23</v>
      </c>
      <c r="F12" s="532">
        <f>F11+7</f>
        <v>44737</v>
      </c>
      <c r="G12" s="533" t="s">
        <v>91</v>
      </c>
      <c r="H12" s="534"/>
      <c r="I12" s="541">
        <f t="shared" ref="I12:I13" si="0">I11+7</f>
        <v>44739</v>
      </c>
      <c r="J12" s="541">
        <f>I12+8</f>
        <v>44747</v>
      </c>
      <c r="K12" s="541">
        <f>J12+8</f>
        <v>44755</v>
      </c>
      <c r="L12" s="543"/>
      <c r="M12" s="538"/>
      <c r="N12" s="538"/>
      <c r="O12" s="538"/>
      <c r="P12" s="539"/>
      <c r="Q12" s="540"/>
    </row>
    <row r="13" spans="1:17">
      <c r="A13" s="531" t="s">
        <v>151</v>
      </c>
      <c r="B13" s="531" t="s">
        <v>195</v>
      </c>
      <c r="C13" s="670">
        <f>C12+7</f>
        <v>44740</v>
      </c>
      <c r="D13" s="671"/>
      <c r="E13" s="532" t="s">
        <v>23</v>
      </c>
      <c r="F13" s="532">
        <f>F12+7</f>
        <v>44744</v>
      </c>
      <c r="G13" s="533" t="s">
        <v>91</v>
      </c>
      <c r="H13" s="534"/>
      <c r="I13" s="541">
        <f t="shared" si="0"/>
        <v>44746</v>
      </c>
      <c r="J13" s="541">
        <f>I13+8</f>
        <v>44754</v>
      </c>
      <c r="K13" s="541">
        <f>J13+8</f>
        <v>44762</v>
      </c>
      <c r="L13" s="543"/>
      <c r="M13" s="538"/>
      <c r="N13" s="538"/>
      <c r="O13" s="538"/>
      <c r="P13" s="539"/>
      <c r="Q13" s="544"/>
    </row>
    <row r="14" spans="1:17">
      <c r="C14" s="128"/>
      <c r="D14" s="74"/>
      <c r="E14" s="77"/>
      <c r="F14" s="77"/>
      <c r="G14" s="80"/>
      <c r="H14" s="188"/>
      <c r="I14" s="89"/>
      <c r="J14" s="51"/>
      <c r="K14" s="73" t="s">
        <v>25</v>
      </c>
      <c r="L14" s="51"/>
      <c r="M14" s="51"/>
      <c r="N14" s="51"/>
      <c r="O14" s="51"/>
      <c r="P14" s="280"/>
    </row>
    <row r="15" spans="1:17" ht="14.4">
      <c r="A15" s="79" t="s">
        <v>26</v>
      </c>
      <c r="B15" s="78"/>
      <c r="C15" s="78"/>
      <c r="D15" s="90"/>
      <c r="E15" s="90"/>
      <c r="F15" s="90"/>
      <c r="G15" s="80"/>
      <c r="H15" s="188"/>
      <c r="I15" s="89"/>
      <c r="J15" s="51"/>
      <c r="K15" s="81"/>
      <c r="L15" s="51"/>
      <c r="M15" s="51"/>
      <c r="N15" s="51"/>
      <c r="O15" s="51"/>
      <c r="P15" s="280"/>
    </row>
    <row r="16" spans="1:17" ht="14.4">
      <c r="A16" s="252" t="s">
        <v>27</v>
      </c>
      <c r="B16" s="132"/>
      <c r="C16" s="132"/>
      <c r="D16" s="133"/>
      <c r="E16" s="84"/>
      <c r="F16" s="84"/>
      <c r="G16" s="94"/>
      <c r="H16" s="190"/>
      <c r="I16" s="80"/>
      <c r="J16" s="51"/>
      <c r="K16" s="81"/>
      <c r="L16" s="51"/>
      <c r="M16" s="51"/>
      <c r="N16" s="51"/>
      <c r="O16" s="51"/>
      <c r="P16" s="280"/>
    </row>
    <row r="17" spans="1:16" ht="14.4">
      <c r="A17" s="270"/>
      <c r="B17" s="132"/>
      <c r="C17" s="132"/>
      <c r="D17" s="133"/>
      <c r="E17" s="84"/>
      <c r="F17" s="84"/>
      <c r="G17" s="94"/>
      <c r="H17" s="190"/>
      <c r="I17" s="80"/>
      <c r="J17" s="51"/>
      <c r="K17" s="81"/>
      <c r="L17" s="51"/>
      <c r="M17" s="51"/>
      <c r="N17" s="51"/>
      <c r="O17" s="51"/>
      <c r="P17" s="280"/>
    </row>
    <row r="18" spans="1:16" ht="14.4">
      <c r="A18" s="50" t="s">
        <v>69</v>
      </c>
      <c r="B18" s="95"/>
      <c r="C18" s="95"/>
      <c r="D18" s="96"/>
      <c r="E18" s="97"/>
      <c r="F18" s="98"/>
      <c r="G18" s="76"/>
      <c r="H18" s="191"/>
      <c r="I18" s="86"/>
      <c r="J18" s="51"/>
      <c r="K18" s="81"/>
      <c r="L18" s="51"/>
      <c r="M18" s="51"/>
      <c r="N18" s="51"/>
      <c r="O18" s="51"/>
      <c r="P18" s="280"/>
    </row>
    <row r="19" spans="1:16">
      <c r="A19" s="50" t="s">
        <v>70</v>
      </c>
      <c r="B19" s="99"/>
      <c r="C19" s="134"/>
      <c r="D19" s="100"/>
      <c r="E19" s="101"/>
      <c r="F19" s="102"/>
      <c r="G19" s="85"/>
      <c r="H19" s="189"/>
      <c r="I19" s="80"/>
      <c r="J19" s="51"/>
      <c r="K19" s="81"/>
      <c r="L19" s="51"/>
      <c r="M19" s="51"/>
      <c r="N19" s="51"/>
      <c r="O19" s="51"/>
      <c r="P19" s="280"/>
    </row>
  </sheetData>
  <mergeCells count="18"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zoomScale="70" zoomScaleNormal="70" workbookViewId="0">
      <selection activeCell="G27" sqref="G27"/>
    </sheetView>
  </sheetViews>
  <sheetFormatPr defaultColWidth="8" defaultRowHeight="13.8"/>
  <cols>
    <col min="1" max="1" width="39.5" style="169" customWidth="1"/>
    <col min="2" max="4" width="10.59765625" style="179" customWidth="1"/>
    <col min="5" max="5" width="31.796875" style="179" bestFit="1" customWidth="1"/>
    <col min="6" max="6" width="9.796875" style="179" customWidth="1"/>
    <col min="7" max="7" width="13.59765625" style="180" bestFit="1" customWidth="1"/>
    <col min="8" max="8" width="17.59765625" style="180" bestFit="1" customWidth="1"/>
    <col min="9" max="9" width="20.09765625" style="180" customWidth="1"/>
    <col min="10" max="10" width="19.0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4.59765625" style="169" bestFit="1" customWidth="1"/>
    <col min="15" max="16384" width="8" style="81"/>
  </cols>
  <sheetData>
    <row r="1" spans="1:14" ht="17.399999999999999">
      <c r="A1" s="192"/>
      <c r="B1" s="640" t="s">
        <v>0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192"/>
    </row>
    <row r="2" spans="1:14" ht="17.399999999999999">
      <c r="A2" s="192"/>
      <c r="B2" s="663" t="s">
        <v>93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192"/>
    </row>
    <row r="3" spans="1:14" ht="17.399999999999999">
      <c r="A3" s="165"/>
      <c r="B3" s="166"/>
      <c r="C3" s="166"/>
      <c r="D3" s="166"/>
      <c r="E3" s="166"/>
      <c r="F3" s="166"/>
      <c r="G3" s="167"/>
      <c r="H3" s="349" t="s">
        <v>94</v>
      </c>
      <c r="I3" s="167"/>
      <c r="J3" s="168"/>
      <c r="K3" s="168"/>
      <c r="L3" s="168"/>
    </row>
    <row r="4" spans="1:14">
      <c r="B4" s="170"/>
      <c r="C4" s="170"/>
      <c r="D4" s="170"/>
      <c r="E4" s="170"/>
      <c r="F4" s="170"/>
      <c r="G4" s="666"/>
      <c r="H4" s="666"/>
      <c r="I4" s="666"/>
      <c r="J4" s="666"/>
      <c r="K4" s="666"/>
      <c r="L4" s="171"/>
    </row>
    <row r="5" spans="1:14">
      <c r="A5" s="81"/>
      <c r="B5" s="170"/>
      <c r="C5" s="170"/>
      <c r="D5" s="170"/>
      <c r="E5" s="170"/>
      <c r="F5" s="170"/>
      <c r="G5" s="172"/>
      <c r="H5" s="172"/>
      <c r="I5" s="172"/>
      <c r="M5" s="174"/>
    </row>
    <row r="6" spans="1:14">
      <c r="A6" s="184" t="s">
        <v>10</v>
      </c>
      <c r="B6" s="170"/>
      <c r="C6" s="170"/>
      <c r="D6" s="170"/>
      <c r="E6" s="170"/>
      <c r="F6" s="170"/>
      <c r="G6" s="172"/>
      <c r="H6" s="172"/>
      <c r="I6" s="172"/>
      <c r="M6" s="174"/>
    </row>
    <row r="7" spans="1:14">
      <c r="A7" s="184"/>
      <c r="B7" s="170"/>
      <c r="C7" s="170"/>
      <c r="D7" s="170"/>
      <c r="E7" s="170"/>
      <c r="F7" s="170"/>
      <c r="G7" s="172"/>
      <c r="H7" s="172"/>
      <c r="I7" s="172"/>
      <c r="M7" s="174"/>
    </row>
    <row r="8" spans="1:14" ht="15.75" customHeight="1">
      <c r="A8" s="626" t="s">
        <v>130</v>
      </c>
      <c r="B8" s="678"/>
      <c r="C8" s="684" t="s">
        <v>32</v>
      </c>
      <c r="D8" s="691"/>
      <c r="E8" s="698" t="s">
        <v>95</v>
      </c>
      <c r="F8" s="699"/>
      <c r="G8" s="694" t="s">
        <v>96</v>
      </c>
      <c r="H8" s="695" t="s">
        <v>12</v>
      </c>
      <c r="I8" s="696"/>
      <c r="J8" s="696"/>
      <c r="K8" s="697"/>
      <c r="M8" s="174"/>
    </row>
    <row r="9" spans="1:14" ht="15.6">
      <c r="A9" s="628"/>
      <c r="B9" s="632"/>
      <c r="C9" s="692"/>
      <c r="D9" s="693"/>
      <c r="E9" s="700"/>
      <c r="F9" s="701"/>
      <c r="G9" s="694"/>
      <c r="H9" s="350" t="s">
        <v>97</v>
      </c>
      <c r="I9" s="350" t="s">
        <v>98</v>
      </c>
      <c r="J9" s="351" t="s">
        <v>99</v>
      </c>
      <c r="K9" s="350" t="s">
        <v>100</v>
      </c>
      <c r="L9" s="173" t="s">
        <v>120</v>
      </c>
      <c r="M9" s="174"/>
    </row>
    <row r="10" spans="1:14" ht="15.6">
      <c r="A10" s="628"/>
      <c r="B10" s="632"/>
      <c r="C10" s="687"/>
      <c r="D10" s="688"/>
      <c r="E10" s="702"/>
      <c r="F10" s="703"/>
      <c r="G10" s="387" t="s">
        <v>101</v>
      </c>
      <c r="H10" s="388" t="s">
        <v>102</v>
      </c>
      <c r="I10" s="388" t="s">
        <v>103</v>
      </c>
      <c r="J10" s="388" t="s">
        <v>104</v>
      </c>
      <c r="K10" s="388" t="s">
        <v>105</v>
      </c>
      <c r="M10" s="174"/>
    </row>
    <row r="11" spans="1:14" ht="15.6">
      <c r="A11" s="401" t="s">
        <v>147</v>
      </c>
      <c r="B11" s="337" t="s">
        <v>198</v>
      </c>
      <c r="C11" s="390">
        <v>44717</v>
      </c>
      <c r="D11" s="386" t="s">
        <v>23</v>
      </c>
      <c r="E11" s="452" t="s">
        <v>91</v>
      </c>
      <c r="F11" s="452"/>
      <c r="G11" s="444">
        <v>44724</v>
      </c>
      <c r="H11" s="389">
        <f>G11+8</f>
        <v>44732</v>
      </c>
      <c r="I11" s="389">
        <f>G11+11</f>
        <v>44735</v>
      </c>
      <c r="J11" s="389">
        <f>G11+14</f>
        <v>44738</v>
      </c>
      <c r="K11" s="389">
        <f>G11+18</f>
        <v>44742</v>
      </c>
      <c r="M11" s="174"/>
    </row>
    <row r="12" spans="1:14" ht="15.6">
      <c r="A12" s="401" t="s">
        <v>146</v>
      </c>
      <c r="B12" s="337" t="s">
        <v>199</v>
      </c>
      <c r="C12" s="390">
        <f>C11+7</f>
        <v>44724</v>
      </c>
      <c r="D12" s="444" t="s">
        <v>23</v>
      </c>
      <c r="E12" s="559" t="s">
        <v>202</v>
      </c>
      <c r="F12" s="559" t="s">
        <v>149</v>
      </c>
      <c r="G12" s="345">
        <f>G11+7</f>
        <v>44731</v>
      </c>
      <c r="H12" s="389">
        <f>G12+8</f>
        <v>44739</v>
      </c>
      <c r="I12" s="389">
        <f>G12+11</f>
        <v>44742</v>
      </c>
      <c r="J12" s="389">
        <f t="shared" ref="J12:J13" si="0">G12+14</f>
        <v>44745</v>
      </c>
      <c r="K12" s="389">
        <f>G12+18</f>
        <v>44749</v>
      </c>
      <c r="M12" s="174"/>
    </row>
    <row r="13" spans="1:14" ht="15.6">
      <c r="A13" s="401" t="s">
        <v>152</v>
      </c>
      <c r="B13" s="337" t="s">
        <v>200</v>
      </c>
      <c r="C13" s="402">
        <f>C12+7</f>
        <v>44731</v>
      </c>
      <c r="D13" s="444" t="s">
        <v>23</v>
      </c>
      <c r="E13" s="559" t="s">
        <v>158</v>
      </c>
      <c r="F13" s="559" t="s">
        <v>203</v>
      </c>
      <c r="G13" s="345">
        <f t="shared" ref="G13:G14" si="1">G12+7</f>
        <v>44738</v>
      </c>
      <c r="H13" s="389">
        <f>G13+8</f>
        <v>44746</v>
      </c>
      <c r="I13" s="389">
        <f>G13+11</f>
        <v>44749</v>
      </c>
      <c r="J13" s="389">
        <f t="shared" si="0"/>
        <v>44752</v>
      </c>
      <c r="K13" s="389">
        <f>G13+18</f>
        <v>44756</v>
      </c>
      <c r="M13" s="174"/>
    </row>
    <row r="14" spans="1:14" ht="15" customHeight="1">
      <c r="A14" s="401" t="s">
        <v>147</v>
      </c>
      <c r="B14" s="337" t="s">
        <v>201</v>
      </c>
      <c r="C14" s="402">
        <f>C13+7</f>
        <v>44738</v>
      </c>
      <c r="D14" s="444" t="s">
        <v>23</v>
      </c>
      <c r="E14" s="452" t="s">
        <v>91</v>
      </c>
      <c r="F14" s="452"/>
      <c r="G14" s="345">
        <f t="shared" si="1"/>
        <v>44745</v>
      </c>
      <c r="H14" s="389">
        <f>+G14+8</f>
        <v>44753</v>
      </c>
      <c r="I14" s="389">
        <f>+G14+11</f>
        <v>44756</v>
      </c>
      <c r="J14" s="389">
        <f>+G14+14</f>
        <v>44759</v>
      </c>
      <c r="K14" s="389">
        <f>+G14+18</f>
        <v>44763</v>
      </c>
      <c r="M14" s="174"/>
    </row>
    <row r="15" spans="1:14" ht="15.6">
      <c r="A15" s="352"/>
      <c r="B15" s="353"/>
      <c r="C15" s="354"/>
      <c r="D15" s="354"/>
      <c r="E15" s="354"/>
      <c r="F15" s="354"/>
      <c r="G15" s="355"/>
      <c r="H15" s="355"/>
      <c r="I15" s="355"/>
      <c r="J15" s="355"/>
      <c r="M15" s="174"/>
    </row>
    <row r="16" spans="1:14" ht="15.6">
      <c r="A16" s="356" t="s">
        <v>106</v>
      </c>
      <c r="B16" s="356"/>
      <c r="C16" s="357" t="s">
        <v>25</v>
      </c>
      <c r="D16" s="357"/>
      <c r="E16" s="357"/>
      <c r="F16" s="357"/>
      <c r="G16" s="358"/>
      <c r="H16" s="358"/>
      <c r="I16" s="358"/>
      <c r="J16" s="358"/>
      <c r="M16" s="174"/>
    </row>
    <row r="17" spans="1:13" ht="15.6">
      <c r="A17" s="359" t="s">
        <v>107</v>
      </c>
      <c r="B17" s="360"/>
      <c r="C17" s="361"/>
      <c r="D17" s="361"/>
      <c r="E17" s="361"/>
      <c r="F17" s="361"/>
      <c r="G17" s="360"/>
      <c r="H17" s="360"/>
      <c r="I17" s="360"/>
      <c r="J17" s="361"/>
      <c r="M17" s="174"/>
    </row>
    <row r="18" spans="1:13" ht="15.6">
      <c r="A18" s="362" t="s">
        <v>108</v>
      </c>
      <c r="B18" s="362" t="s">
        <v>109</v>
      </c>
      <c r="C18" s="361"/>
      <c r="D18" s="361"/>
      <c r="E18" s="361"/>
      <c r="F18" s="361"/>
      <c r="G18" s="360"/>
      <c r="H18" s="360"/>
      <c r="I18" s="360"/>
      <c r="J18" s="361"/>
      <c r="M18" s="174"/>
    </row>
    <row r="19" spans="1:13" ht="15.6">
      <c r="A19" s="363" t="s">
        <v>110</v>
      </c>
      <c r="B19" s="362"/>
      <c r="C19" s="361"/>
      <c r="D19" s="361"/>
      <c r="E19" s="361"/>
      <c r="F19" s="361"/>
      <c r="G19" s="360"/>
      <c r="H19" s="360"/>
      <c r="I19" s="360"/>
      <c r="J19" s="361"/>
      <c r="M19" s="174"/>
    </row>
    <row r="20" spans="1:13" ht="15.6">
      <c r="A20" s="363" t="s">
        <v>111</v>
      </c>
      <c r="B20" s="362"/>
      <c r="C20" s="361"/>
      <c r="D20" s="361"/>
      <c r="E20" s="361"/>
      <c r="F20" s="361"/>
      <c r="G20" s="360"/>
      <c r="H20" s="360"/>
      <c r="I20" s="360"/>
      <c r="J20" s="361"/>
      <c r="M20" s="174"/>
    </row>
    <row r="21" spans="1:13" ht="15.6">
      <c r="A21" s="363" t="s">
        <v>112</v>
      </c>
      <c r="B21" s="362"/>
      <c r="C21" s="361"/>
      <c r="D21" s="361"/>
      <c r="E21" s="361"/>
      <c r="F21" s="361"/>
      <c r="G21" s="360"/>
      <c r="H21" s="360"/>
      <c r="I21" s="360"/>
      <c r="J21" s="361"/>
      <c r="M21" s="174"/>
    </row>
    <row r="22" spans="1:13" ht="15.6">
      <c r="A22" s="363" t="s">
        <v>113</v>
      </c>
      <c r="B22" s="362"/>
      <c r="C22" s="361"/>
      <c r="D22" s="361"/>
      <c r="E22" s="361"/>
      <c r="F22" s="361"/>
      <c r="G22" s="360"/>
      <c r="H22" s="360"/>
      <c r="I22" s="360"/>
      <c r="J22" s="361"/>
      <c r="M22" s="174"/>
    </row>
    <row r="23" spans="1:13">
      <c r="A23" s="91"/>
      <c r="B23" s="92"/>
      <c r="C23" s="92"/>
      <c r="D23" s="92"/>
      <c r="E23" s="92"/>
      <c r="F23" s="92"/>
      <c r="G23" s="93"/>
      <c r="H23" s="84"/>
      <c r="I23" s="84"/>
      <c r="J23" s="94"/>
      <c r="K23" s="80"/>
      <c r="L23" s="81"/>
      <c r="M23" s="119"/>
    </row>
    <row r="24" spans="1:13" ht="14.4">
      <c r="A24" s="50" t="s">
        <v>69</v>
      </c>
      <c r="B24" s="95"/>
      <c r="C24" s="95"/>
      <c r="D24" s="95"/>
      <c r="E24" s="95"/>
      <c r="F24" s="95"/>
      <c r="G24" s="96"/>
      <c r="H24" s="97"/>
      <c r="I24" s="98"/>
      <c r="J24" s="76"/>
      <c r="K24" s="86"/>
      <c r="L24" s="81"/>
      <c r="M24" s="119"/>
    </row>
    <row r="25" spans="1:13">
      <c r="A25" s="50" t="s">
        <v>70</v>
      </c>
      <c r="B25" s="99"/>
      <c r="C25" s="134"/>
      <c r="D25" s="134"/>
      <c r="E25" s="134"/>
      <c r="F25" s="134"/>
      <c r="G25" s="100"/>
      <c r="H25" s="101"/>
      <c r="I25" s="102"/>
      <c r="J25" s="85"/>
      <c r="K25" s="80"/>
      <c r="L25" s="81"/>
      <c r="M25" s="119"/>
    </row>
    <row r="32" spans="1:13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B1:M1"/>
    <mergeCell ref="B2:M2"/>
    <mergeCell ref="G4:K4"/>
    <mergeCell ref="C8:D10"/>
    <mergeCell ref="G8:G9"/>
    <mergeCell ref="H8:K8"/>
    <mergeCell ref="A8:B10"/>
    <mergeCell ref="E8:F10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K33" sqref="K33"/>
    </sheetView>
  </sheetViews>
  <sheetFormatPr defaultColWidth="8" defaultRowHeight="13.8"/>
  <cols>
    <col min="1" max="1" width="23" style="151" customWidth="1"/>
    <col min="2" max="2" width="9.796875" style="162" bestFit="1" customWidth="1"/>
    <col min="3" max="3" width="13" style="163" bestFit="1" customWidth="1"/>
    <col min="4" max="4" width="9.796875" style="163" customWidth="1"/>
    <col min="5" max="5" width="22" style="163" bestFit="1" customWidth="1"/>
    <col min="6" max="6" width="10.59765625" style="163" customWidth="1"/>
    <col min="7" max="7" width="9.796875" style="163" customWidth="1"/>
    <col min="8" max="8" width="10.5" style="163" bestFit="1" customWidth="1"/>
    <col min="9" max="9" width="12.296875" style="163" bestFit="1" customWidth="1"/>
    <col min="10" max="10" width="13.5" style="163" customWidth="1"/>
    <col min="11" max="11" width="13.09765625" style="136" bestFit="1" customWidth="1"/>
    <col min="12" max="12" width="14" style="147" customWidth="1"/>
    <col min="13" max="13" width="5.796875" style="136" bestFit="1" customWidth="1"/>
    <col min="14" max="16384" width="8" style="136"/>
  </cols>
  <sheetData>
    <row r="1" spans="1:17" ht="17.399999999999999">
      <c r="A1" s="198"/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198"/>
    </row>
    <row r="2" spans="1:17" ht="17.399999999999999">
      <c r="A2" s="199"/>
      <c r="B2" s="709" t="s">
        <v>140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7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</row>
    <row r="5" spans="1:17">
      <c r="A5" s="136"/>
      <c r="B5" s="141"/>
      <c r="C5" s="142"/>
      <c r="D5" s="142"/>
      <c r="E5" s="142"/>
      <c r="F5" s="142"/>
      <c r="G5" s="142"/>
      <c r="H5" s="142"/>
      <c r="I5" s="142"/>
      <c r="J5" s="142"/>
      <c r="K5" s="70"/>
      <c r="L5" s="71"/>
    </row>
    <row r="6" spans="1:17">
      <c r="A6" s="183" t="s">
        <v>10</v>
      </c>
      <c r="B6" s="141"/>
      <c r="C6" s="142"/>
      <c r="D6" s="142"/>
      <c r="E6" s="142"/>
      <c r="F6" s="142"/>
      <c r="G6" s="142"/>
      <c r="H6" s="142"/>
      <c r="I6" s="142"/>
      <c r="J6" s="142"/>
      <c r="K6" s="70"/>
      <c r="L6" s="71"/>
    </row>
    <row r="7" spans="1:17" s="500" customFormat="1" ht="15" customHeight="1">
      <c r="A7" s="715" t="s">
        <v>53</v>
      </c>
      <c r="B7" s="705" t="s">
        <v>54</v>
      </c>
      <c r="C7" s="497" t="s">
        <v>32</v>
      </c>
      <c r="D7" s="498" t="s">
        <v>12</v>
      </c>
      <c r="E7" s="707" t="s">
        <v>13</v>
      </c>
      <c r="F7" s="708"/>
      <c r="G7" s="499" t="s">
        <v>88</v>
      </c>
      <c r="H7" s="712" t="s">
        <v>12</v>
      </c>
      <c r="I7" s="713"/>
      <c r="J7" s="713"/>
      <c r="K7" s="713"/>
      <c r="L7" s="714"/>
    </row>
    <row r="8" spans="1:17" s="500" customFormat="1">
      <c r="A8" s="716"/>
      <c r="B8" s="706"/>
      <c r="C8" s="501" t="s">
        <v>23</v>
      </c>
      <c r="D8" s="502" t="s">
        <v>55</v>
      </c>
      <c r="E8" s="710" t="s">
        <v>17</v>
      </c>
      <c r="F8" s="711"/>
      <c r="G8" s="503" t="s">
        <v>12</v>
      </c>
      <c r="H8" s="504" t="s">
        <v>48</v>
      </c>
      <c r="I8" s="505" t="s">
        <v>50</v>
      </c>
      <c r="J8" s="505" t="s">
        <v>49</v>
      </c>
      <c r="K8" s="505" t="s">
        <v>51</v>
      </c>
      <c r="L8" s="505" t="s">
        <v>56</v>
      </c>
    </row>
    <row r="9" spans="1:17" s="500" customFormat="1" ht="15">
      <c r="A9" s="506" t="s">
        <v>118</v>
      </c>
      <c r="B9" s="507" t="s">
        <v>123</v>
      </c>
      <c r="C9" s="508">
        <v>44507</v>
      </c>
      <c r="D9" s="508">
        <f>C9+2</f>
        <v>44509</v>
      </c>
      <c r="E9" s="509" t="s">
        <v>119</v>
      </c>
      <c r="F9" s="510" t="s">
        <v>134</v>
      </c>
      <c r="G9" s="511">
        <v>44517</v>
      </c>
      <c r="H9" s="512" t="s">
        <v>42</v>
      </c>
      <c r="I9" s="513">
        <f>G9+7</f>
        <v>44524</v>
      </c>
      <c r="J9" s="513">
        <f>G9+14</f>
        <v>44531</v>
      </c>
      <c r="K9" s="513">
        <f>G9+17</f>
        <v>44534</v>
      </c>
      <c r="L9" s="513">
        <f>G9+20</f>
        <v>44537</v>
      </c>
      <c r="M9" s="514" t="s">
        <v>77</v>
      </c>
      <c r="N9" s="515"/>
    </row>
    <row r="10" spans="1:17" s="500" customFormat="1" ht="15">
      <c r="A10" s="516"/>
      <c r="B10" s="517"/>
      <c r="C10" s="518"/>
      <c r="D10" s="518"/>
      <c r="E10" s="519" t="s">
        <v>91</v>
      </c>
      <c r="F10" s="520"/>
      <c r="G10" s="521">
        <v>44516</v>
      </c>
      <c r="H10" s="522">
        <f>G10+14</f>
        <v>44530</v>
      </c>
      <c r="I10" s="523" t="s">
        <v>42</v>
      </c>
      <c r="J10" s="523">
        <f>G10+16</f>
        <v>44532</v>
      </c>
      <c r="K10" s="523">
        <f>G10+19</f>
        <v>44535</v>
      </c>
      <c r="L10" s="523">
        <f>G10+22</f>
        <v>44538</v>
      </c>
      <c r="M10" s="524" t="s">
        <v>78</v>
      </c>
      <c r="N10" s="515"/>
      <c r="Q10" s="515"/>
    </row>
    <row r="11" spans="1:17" s="500" customFormat="1">
      <c r="A11" s="525" t="s">
        <v>115</v>
      </c>
      <c r="B11" s="507" t="s">
        <v>121</v>
      </c>
      <c r="C11" s="508">
        <f>C9+7</f>
        <v>44514</v>
      </c>
      <c r="D11" s="508">
        <f>D9+7</f>
        <v>44516</v>
      </c>
      <c r="E11" s="509" t="s">
        <v>91</v>
      </c>
      <c r="F11" s="510"/>
      <c r="G11" s="511">
        <f>G9+7</f>
        <v>44524</v>
      </c>
      <c r="H11" s="512" t="s">
        <v>42</v>
      </c>
      <c r="I11" s="513">
        <f>G11+7</f>
        <v>44531</v>
      </c>
      <c r="J11" s="513">
        <f>G11+14</f>
        <v>44538</v>
      </c>
      <c r="K11" s="513">
        <f>G11+17</f>
        <v>44541</v>
      </c>
      <c r="L11" s="513">
        <f>G11+20</f>
        <v>44544</v>
      </c>
      <c r="M11" s="514"/>
    </row>
    <row r="12" spans="1:17" s="500" customFormat="1">
      <c r="A12" s="516"/>
      <c r="B12" s="517"/>
      <c r="C12" s="518"/>
      <c r="D12" s="518"/>
      <c r="E12" s="520" t="s">
        <v>116</v>
      </c>
      <c r="F12" s="520" t="s">
        <v>131</v>
      </c>
      <c r="G12" s="521">
        <f>G10+7</f>
        <v>44523</v>
      </c>
      <c r="H12" s="522">
        <f>G12+14</f>
        <v>44537</v>
      </c>
      <c r="I12" s="523" t="s">
        <v>42</v>
      </c>
      <c r="J12" s="523">
        <f>G12+16</f>
        <v>44539</v>
      </c>
      <c r="K12" s="523">
        <f>G12+19</f>
        <v>44542</v>
      </c>
      <c r="L12" s="523">
        <f>G12+22</f>
        <v>44545</v>
      </c>
      <c r="M12" s="524"/>
    </row>
    <row r="13" spans="1:17" s="500" customFormat="1">
      <c r="A13" s="525" t="s">
        <v>84</v>
      </c>
      <c r="B13" s="507" t="s">
        <v>128</v>
      </c>
      <c r="C13" s="508">
        <f>C11+7</f>
        <v>44521</v>
      </c>
      <c r="D13" s="508">
        <f>D11+7</f>
        <v>44523</v>
      </c>
      <c r="E13" s="510" t="s">
        <v>122</v>
      </c>
      <c r="F13" s="510" t="s">
        <v>135</v>
      </c>
      <c r="G13" s="511">
        <f>G11+7</f>
        <v>44531</v>
      </c>
      <c r="H13" s="512" t="s">
        <v>42</v>
      </c>
      <c r="I13" s="513">
        <f>G13+7</f>
        <v>44538</v>
      </c>
      <c r="J13" s="513">
        <f>G13+14</f>
        <v>44545</v>
      </c>
      <c r="K13" s="513">
        <f>G13+17</f>
        <v>44548</v>
      </c>
      <c r="L13" s="513">
        <f>G13+20</f>
        <v>44551</v>
      </c>
      <c r="M13" s="514"/>
    </row>
    <row r="14" spans="1:17" s="500" customFormat="1">
      <c r="A14" s="516"/>
      <c r="B14" s="517"/>
      <c r="C14" s="518"/>
      <c r="D14" s="518"/>
      <c r="E14" s="526" t="s">
        <v>117</v>
      </c>
      <c r="F14" s="519" t="s">
        <v>132</v>
      </c>
      <c r="G14" s="527">
        <f>G12+7</f>
        <v>44530</v>
      </c>
      <c r="H14" s="522">
        <f>G14+14</f>
        <v>44544</v>
      </c>
      <c r="I14" s="523" t="s">
        <v>42</v>
      </c>
      <c r="J14" s="523">
        <f>G14+16</f>
        <v>44546</v>
      </c>
      <c r="K14" s="523">
        <f>G14+19</f>
        <v>44549</v>
      </c>
      <c r="L14" s="523">
        <f>G14+22</f>
        <v>44552</v>
      </c>
      <c r="M14" s="524"/>
    </row>
    <row r="15" spans="1:17" s="500" customFormat="1">
      <c r="A15" s="528" t="s">
        <v>118</v>
      </c>
      <c r="B15" s="529" t="s">
        <v>129</v>
      </c>
      <c r="C15" s="530">
        <f>C13+7</f>
        <v>44528</v>
      </c>
      <c r="D15" s="530">
        <f>D13+7</f>
        <v>44530</v>
      </c>
      <c r="E15" s="509" t="s">
        <v>91</v>
      </c>
      <c r="F15" s="510"/>
      <c r="G15" s="511">
        <f>G13+7</f>
        <v>44538</v>
      </c>
      <c r="H15" s="512" t="s">
        <v>42</v>
      </c>
      <c r="I15" s="513">
        <f>G15+7</f>
        <v>44545</v>
      </c>
      <c r="J15" s="513">
        <f>G15+14</f>
        <v>44552</v>
      </c>
      <c r="K15" s="513">
        <f>G15+17</f>
        <v>44555</v>
      </c>
      <c r="L15" s="513">
        <f>G15+20</f>
        <v>44558</v>
      </c>
      <c r="M15" s="514"/>
    </row>
    <row r="16" spans="1:17" s="500" customFormat="1">
      <c r="A16" s="516"/>
      <c r="B16" s="517"/>
      <c r="C16" s="518"/>
      <c r="D16" s="518"/>
      <c r="E16" s="520" t="s">
        <v>126</v>
      </c>
      <c r="F16" s="520" t="s">
        <v>136</v>
      </c>
      <c r="G16" s="521">
        <f t="shared" ref="G16" si="0">G14+7</f>
        <v>44537</v>
      </c>
      <c r="H16" s="522">
        <f>G16+14</f>
        <v>44551</v>
      </c>
      <c r="I16" s="523" t="s">
        <v>42</v>
      </c>
      <c r="J16" s="523">
        <f>G16+16</f>
        <v>44553</v>
      </c>
      <c r="K16" s="523">
        <f>G16+19</f>
        <v>44556</v>
      </c>
      <c r="L16" s="523">
        <f>G16+22</f>
        <v>44559</v>
      </c>
      <c r="M16" s="524"/>
    </row>
    <row r="17" spans="1:13">
      <c r="A17" s="269"/>
      <c r="B17" s="141"/>
      <c r="C17" s="142"/>
      <c r="D17" s="142"/>
      <c r="E17" s="142"/>
      <c r="F17" s="142"/>
      <c r="G17" s="142"/>
      <c r="H17" s="142"/>
      <c r="I17" s="142"/>
      <c r="J17" s="142"/>
    </row>
    <row r="18" spans="1:13">
      <c r="I18" s="136"/>
      <c r="L18" s="164" t="s">
        <v>25</v>
      </c>
    </row>
    <row r="19" spans="1:13">
      <c r="A19" s="79" t="s">
        <v>26</v>
      </c>
      <c r="B19" s="79"/>
      <c r="C19" s="74"/>
      <c r="D19" s="77"/>
      <c r="E19" s="77"/>
      <c r="F19" s="77"/>
      <c r="G19" s="77"/>
      <c r="H19" s="77"/>
      <c r="I19" s="77"/>
      <c r="J19" s="77"/>
      <c r="K19" s="80"/>
      <c r="L19" s="89"/>
    </row>
    <row r="20" spans="1:13" ht="14.4">
      <c r="A20" s="704" t="s">
        <v>57</v>
      </c>
      <c r="B20" s="82"/>
      <c r="C20" s="83"/>
      <c r="D20" s="84"/>
      <c r="E20" s="84"/>
      <c r="F20" s="84"/>
      <c r="G20" s="84"/>
      <c r="H20" s="84"/>
      <c r="I20" s="84"/>
      <c r="J20" s="84"/>
      <c r="K20" s="85"/>
      <c r="L20" s="86"/>
    </row>
    <row r="21" spans="1:13" ht="14.4">
      <c r="A21" s="704"/>
      <c r="B21" s="132"/>
      <c r="C21" s="133"/>
      <c r="D21" s="84"/>
      <c r="E21" s="84"/>
      <c r="F21" s="84"/>
      <c r="G21" s="84"/>
      <c r="H21" s="84"/>
      <c r="I21" s="84"/>
      <c r="J21" s="84"/>
      <c r="K21" s="94"/>
      <c r="L21" s="80"/>
    </row>
    <row r="22" spans="1:13" ht="14.4">
      <c r="A22" s="131"/>
      <c r="B22" s="132"/>
      <c r="C22" s="133"/>
      <c r="D22" s="84"/>
      <c r="E22" s="84"/>
      <c r="F22" s="84"/>
      <c r="G22" s="84"/>
      <c r="H22" s="84"/>
      <c r="I22" s="84"/>
      <c r="J22" s="84"/>
      <c r="K22" s="94"/>
      <c r="L22" s="80"/>
    </row>
    <row r="23" spans="1:13" ht="14.25" customHeight="1">
      <c r="A23" s="50" t="s">
        <v>69</v>
      </c>
      <c r="B23" s="95"/>
      <c r="C23" s="96"/>
      <c r="D23" s="97"/>
      <c r="E23" s="97"/>
      <c r="F23" s="97"/>
      <c r="G23" s="97"/>
      <c r="H23" s="97"/>
      <c r="I23" s="98"/>
      <c r="J23" s="98"/>
      <c r="K23" s="76"/>
      <c r="L23" s="86"/>
      <c r="M23" s="119"/>
    </row>
    <row r="24" spans="1:13">
      <c r="A24" s="50" t="s">
        <v>70</v>
      </c>
      <c r="B24" s="99"/>
      <c r="C24" s="100"/>
      <c r="D24" s="101"/>
      <c r="E24" s="101"/>
      <c r="F24" s="101"/>
      <c r="G24" s="101"/>
      <c r="H24" s="101"/>
      <c r="I24" s="102"/>
      <c r="J24" s="102"/>
      <c r="K24" s="85"/>
      <c r="L24" s="80"/>
    </row>
    <row r="25" spans="1:13">
      <c r="A25" s="103"/>
      <c r="B25" s="103"/>
      <c r="C25" s="103"/>
      <c r="D25" s="103"/>
      <c r="E25" s="103"/>
      <c r="F25" s="103"/>
      <c r="G25" s="103"/>
      <c r="H25" s="136"/>
      <c r="I25" s="136"/>
      <c r="J25" s="119"/>
      <c r="K25" s="119"/>
      <c r="L25" s="119"/>
    </row>
    <row r="26" spans="1:13">
      <c r="H26" s="136"/>
      <c r="I26" s="136"/>
      <c r="J26" s="136"/>
      <c r="L26" s="136"/>
    </row>
    <row r="27" spans="1:13">
      <c r="H27" s="136"/>
      <c r="I27" s="136"/>
      <c r="J27" s="136"/>
      <c r="L27" s="136"/>
    </row>
    <row r="28" spans="1:13">
      <c r="H28" s="136"/>
      <c r="I28" s="136"/>
      <c r="J28" s="136"/>
      <c r="L28" s="136"/>
    </row>
    <row r="29" spans="1:13">
      <c r="H29" s="136"/>
      <c r="I29" s="136"/>
      <c r="J29" s="136"/>
      <c r="L29" s="136"/>
    </row>
    <row r="30" spans="1:13">
      <c r="H30" s="136"/>
      <c r="I30" s="136"/>
      <c r="J30" s="136"/>
      <c r="L30" s="136"/>
    </row>
    <row r="31" spans="1:13">
      <c r="H31" s="136"/>
      <c r="I31" s="136"/>
      <c r="J31" s="136"/>
      <c r="L31" s="136"/>
    </row>
    <row r="32" spans="1:13">
      <c r="H32" s="136"/>
      <c r="I32" s="136"/>
      <c r="J32" s="136"/>
      <c r="L32" s="136"/>
    </row>
    <row r="33" spans="8:12">
      <c r="H33" s="136"/>
      <c r="I33" s="136"/>
      <c r="J33" s="136"/>
      <c r="L33" s="136"/>
    </row>
    <row r="34" spans="8:12">
      <c r="H34" s="136"/>
      <c r="I34" s="136"/>
      <c r="J34" s="136"/>
      <c r="L34" s="136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2022-05-24T07:16:34Z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